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iss\Desktop\Finney\Documents\"/>
    </mc:Choice>
  </mc:AlternateContent>
  <xr:revisionPtr revIDLastSave="0" documentId="13_ncr:1_{43D244C0-8F58-48D0-A767-1EC8BA17DD90}" xr6:coauthVersionLast="45" xr6:coauthVersionMax="45" xr10:uidLastSave="{00000000-0000-0000-0000-000000000000}"/>
  <bookViews>
    <workbookView xWindow="-120" yWindow="-120" windowWidth="29040" windowHeight="15840" firstSheet="1" activeTab="1" xr2:uid="{A8D8DA77-122C-4676-80A0-B662176296F1}"/>
  </bookViews>
  <sheets>
    <sheet name="2-Original Budget Detail " sheetId="15" state="hidden" r:id="rId1"/>
    <sheet name="EXHIBIT C | Proposed Budget" sheetId="14" r:id="rId2"/>
    <sheet name="4-Budget Detail-Calculation." sheetId="17" state="hidden" r:id="rId3"/>
    <sheet name="3-Budget Detail-Calculations" sheetId="12" state="hidden" r:id="rId4"/>
    <sheet name="6-Guidance" sheetId="9" state="hidden" r:id="rId5"/>
    <sheet name="Program Coding" sheetId="1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etermination">[1]Sheet1!$B$3:$B$4</definedName>
    <definedName name="periodEnd">'[2]M.Martinez 1-15'!$E$4</definedName>
    <definedName name="_xlnm.Print_Area" localSheetId="0">'2-Original Budget Detail '!$B$1:$F$35</definedName>
    <definedName name="_xlnm.Print_Area" localSheetId="3">'3-Budget Detail-Calculations'!$B$1:$N$72</definedName>
    <definedName name="_xlnm.Print_Area" localSheetId="2">'4-Budget Detail-Calculation.'!$B$1:$N$72</definedName>
    <definedName name="_xlnm.Print_Area" localSheetId="1">'EXHIBIT C | Proposed Budget'!$B$16:$G$16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4" l="1"/>
  <c r="C48" i="14" l="1"/>
  <c r="C44" i="14"/>
  <c r="C37" i="14"/>
  <c r="C27" i="14"/>
  <c r="H26" i="17" l="1"/>
  <c r="F38" i="17" l="1"/>
  <c r="F14" i="17"/>
  <c r="J14" i="17" s="1"/>
  <c r="K14" i="17" s="1"/>
  <c r="F13" i="17"/>
  <c r="F12" i="17"/>
  <c r="J12" i="17" s="1"/>
  <c r="K12" i="17" s="1"/>
  <c r="F11" i="17"/>
  <c r="J11" i="17" s="1"/>
  <c r="K11" i="17" s="1"/>
  <c r="F10" i="17"/>
  <c r="J10" i="17" s="1"/>
  <c r="K10" i="17" s="1"/>
  <c r="F9" i="17"/>
  <c r="J9" i="17" s="1"/>
  <c r="F8" i="17"/>
  <c r="K58" i="17"/>
  <c r="K57" i="17"/>
  <c r="K56" i="17"/>
  <c r="K55" i="17"/>
  <c r="K54" i="17"/>
  <c r="O31" i="17"/>
  <c r="F21" i="17"/>
  <c r="I15" i="17"/>
  <c r="G14" i="17"/>
  <c r="H14" i="17" s="1"/>
  <c r="G13" i="17"/>
  <c r="H13" i="17" s="1"/>
  <c r="G11" i="17"/>
  <c r="H11" i="17" s="1"/>
  <c r="G10" i="17"/>
  <c r="H10" i="17" s="1"/>
  <c r="G9" i="17"/>
  <c r="H9" i="17" s="1"/>
  <c r="G8" i="17"/>
  <c r="H8" i="17" s="1"/>
  <c r="C3" i="17"/>
  <c r="B2" i="17"/>
  <c r="J8" i="12"/>
  <c r="G15" i="17" l="1"/>
  <c r="H15" i="17"/>
  <c r="J8" i="17"/>
  <c r="K8" i="17" s="1"/>
  <c r="J13" i="17"/>
  <c r="K13" i="17" s="1"/>
  <c r="K9" i="17"/>
  <c r="F15" i="17"/>
  <c r="F16" i="17" s="1"/>
  <c r="K16" i="17" s="1"/>
  <c r="J15" i="17" l="1"/>
  <c r="K15" i="17"/>
  <c r="K17" i="17" s="1"/>
  <c r="F35" i="12" l="1"/>
  <c r="F36" i="12" l="1"/>
  <c r="F26" i="12"/>
  <c r="F27" i="12"/>
  <c r="F25" i="12"/>
  <c r="F28" i="12" l="1"/>
  <c r="F28" i="17"/>
  <c r="F12" i="12"/>
  <c r="J12" i="12" s="1"/>
  <c r="K12" i="12" s="1"/>
  <c r="F29" i="17" l="1"/>
  <c r="F45" i="17" s="1"/>
  <c r="F38" i="12"/>
  <c r="F47" i="17" l="1"/>
  <c r="F43" i="15"/>
  <c r="J38" i="15"/>
  <c r="F34" i="15"/>
  <c r="F20" i="15"/>
  <c r="F14" i="15"/>
  <c r="F15" i="15" s="1"/>
  <c r="C3" i="15"/>
  <c r="B2" i="15"/>
  <c r="F44" i="15" l="1"/>
  <c r="F45" i="15" s="1"/>
  <c r="G14" i="12" l="1"/>
  <c r="G9" i="12"/>
  <c r="G10" i="12"/>
  <c r="G11" i="12"/>
  <c r="G13" i="12"/>
  <c r="G8" i="12"/>
  <c r="H8" i="12" s="1"/>
  <c r="K58" i="12" l="1"/>
  <c r="K57" i="12"/>
  <c r="K56" i="12"/>
  <c r="K55" i="12"/>
  <c r="K54" i="12"/>
  <c r="F21" i="12"/>
  <c r="G15" i="12"/>
  <c r="F14" i="12"/>
  <c r="J14" i="12" s="1"/>
  <c r="F13" i="12"/>
  <c r="J13" i="12" s="1"/>
  <c r="H11" i="12"/>
  <c r="F11" i="12"/>
  <c r="J11" i="12" s="1"/>
  <c r="F10" i="12"/>
  <c r="J10" i="12" s="1"/>
  <c r="F9" i="12"/>
  <c r="J9" i="12" s="1"/>
  <c r="C3" i="12"/>
  <c r="B2" i="12"/>
  <c r="K11" i="12" l="1"/>
  <c r="F15" i="12"/>
  <c r="F16" i="12" s="1"/>
  <c r="K8" i="12"/>
  <c r="H9" i="12"/>
  <c r="K9" i="12"/>
  <c r="J15" i="12" l="1"/>
  <c r="K10" i="12"/>
  <c r="H10" i="12"/>
  <c r="H13" i="12"/>
  <c r="K13" i="12"/>
  <c r="K14" i="12"/>
  <c r="H14" i="12"/>
  <c r="I15" i="12" l="1"/>
  <c r="K16" i="12" s="1"/>
  <c r="K15" i="12"/>
  <c r="H15" i="12" l="1"/>
  <c r="K17" i="12" s="1"/>
  <c r="F29" i="12" l="1"/>
  <c r="F45" i="12" s="1"/>
  <c r="F47" i="12" l="1"/>
  <c r="O3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Berrios</author>
  </authors>
  <commentList>
    <comment ref="I7" authorId="0" shapeId="0" xr:uid="{AC9951C2-FAB4-4560-9CAA-77A625FA39C3}">
      <text>
        <r>
          <rPr>
            <sz val="9"/>
            <color indexed="81"/>
            <rFont val="Tahoma"/>
            <family val="2"/>
          </rPr>
          <t>Please insert expenditures until June in these cell and the template will calculate the new proposed amount for the remaining 13 month of the contract.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Berrios</author>
  </authors>
  <commentList>
    <comment ref="I7" authorId="0" shapeId="0" xr:uid="{7971941A-B340-4E7D-A00B-BAF64C138B3C}">
      <text>
        <r>
          <rPr>
            <sz val="9"/>
            <color indexed="81"/>
            <rFont val="Tahoma"/>
            <family val="2"/>
          </rPr>
          <t>Please insert expenditures until June in these cell and the template will calculate the new proposed amount for the remaining 13 month of the contract.</t>
        </r>
      </text>
    </comment>
  </commentList>
</comments>
</file>

<file path=xl/sharedStrings.xml><?xml version="1.0" encoding="utf-8"?>
<sst xmlns="http://schemas.openxmlformats.org/spreadsheetml/2006/main" count="305" uniqueCount="163">
  <si>
    <t>Activity Number</t>
  </si>
  <si>
    <t>Activity Title</t>
  </si>
  <si>
    <t>Administration</t>
  </si>
  <si>
    <t>Tourism &amp; Business Marketing Program</t>
  </si>
  <si>
    <t>Program Management Planning</t>
  </si>
  <si>
    <t>R01E15SBF-EDC</t>
  </si>
  <si>
    <t>R01E16BIA-EDC</t>
  </si>
  <si>
    <t>R01E18CCL-BDE</t>
  </si>
  <si>
    <t>R01E19TBM-EDC</t>
  </si>
  <si>
    <t>R01E20SPR-EDC</t>
  </si>
  <si>
    <t>R01H07RRR-DOH</t>
  </si>
  <si>
    <t>R01H08TCP-DOH</t>
  </si>
  <si>
    <t>R01H09RAP-DOH</t>
  </si>
  <si>
    <t>R01H11SIH-DOH</t>
  </si>
  <si>
    <t>R01H12HCP-DOH</t>
  </si>
  <si>
    <t>Housing Counseling Program</t>
  </si>
  <si>
    <t>R01H13LIH-AFV</t>
  </si>
  <si>
    <t>R01H14HER-DOH</t>
  </si>
  <si>
    <t>R01I21FEM-DOH</t>
  </si>
  <si>
    <t>R01P02CRP-FPR</t>
  </si>
  <si>
    <t>R01P03API-PBA</t>
  </si>
  <si>
    <t>R01P04ERP-EDC</t>
  </si>
  <si>
    <t>R01P05HRI-UPR</t>
  </si>
  <si>
    <t>R01P06PMP-DOH</t>
  </si>
  <si>
    <t>R01E17WTP-EDC</t>
  </si>
  <si>
    <t>R01A01ADM-DOH</t>
  </si>
  <si>
    <t>Small Business Financing</t>
  </si>
  <si>
    <t>Small Business Incubators and 
Accelerators</t>
  </si>
  <si>
    <t>Workforce Training Program</t>
  </si>
  <si>
    <t>Construction and Commercial Revolving Loan</t>
  </si>
  <si>
    <t>Strategic Projects and Commercial Redevelopment</t>
  </si>
  <si>
    <t>Home Repair, Reconstruction,
or Relocation Program</t>
  </si>
  <si>
    <t>Title Clearance Program</t>
  </si>
  <si>
    <t>Rental Assistance Program</t>
  </si>
  <si>
    <t>Social Interest Housing
(Homeless, Domestic Violence)</t>
  </si>
  <si>
    <t>CDBG-DR Gap to Low Income Housing Tax Credits (LIHTC)</t>
  </si>
  <si>
    <t>Community Energy and Water Resilience Installations</t>
  </si>
  <si>
    <t>FEMA coordination</t>
  </si>
  <si>
    <t>Whole Community Resilience 
Planning</t>
  </si>
  <si>
    <t>Agency Planning Initiatives (GIS, Planning Integration)</t>
  </si>
  <si>
    <t>Economic Recovery Planning</t>
  </si>
  <si>
    <t>Home Resilience Innovation 
Competition</t>
  </si>
  <si>
    <t>Budget Detail</t>
  </si>
  <si>
    <t>Subrecipient Name:</t>
  </si>
  <si>
    <t>STAFFING</t>
  </si>
  <si>
    <t>Position</t>
  </si>
  <si>
    <t>PROFESSIONAL SERVICES</t>
  </si>
  <si>
    <t>Services Name</t>
  </si>
  <si>
    <t>Services Description</t>
  </si>
  <si>
    <t>Budget</t>
  </si>
  <si>
    <t>Item Name</t>
  </si>
  <si>
    <t>Item Description</t>
  </si>
  <si>
    <t>Total Expenses Budget:</t>
  </si>
  <si>
    <t>Qty. of Resources
[A]</t>
  </si>
  <si>
    <t>Max. Hours per month per Resource
[B]</t>
  </si>
  <si>
    <t xml:space="preserve">Hourly Rate
[C] </t>
  </si>
  <si>
    <t>Total Budget for Services to be Contracted:</t>
  </si>
  <si>
    <t>OTHER OPERATING</t>
  </si>
  <si>
    <t>EQUIPMENT</t>
  </si>
  <si>
    <t>Program Manager</t>
  </si>
  <si>
    <t>Finance Manager</t>
  </si>
  <si>
    <t>Coordinator/Foreclosure Counselor</t>
  </si>
  <si>
    <t>Housing Counselor</t>
  </si>
  <si>
    <t>Intake</t>
  </si>
  <si>
    <t>Maintenance</t>
  </si>
  <si>
    <t>Technical Assistance</t>
  </si>
  <si>
    <t>Budget assumes a n I/T professional contracted at a rate of $300/month for on call services on technical issues and equipment.</t>
  </si>
  <si>
    <t>Travel</t>
  </si>
  <si>
    <t>Travel expenses for the staff that will visit clients, meetings required by the program</t>
  </si>
  <si>
    <t>Software</t>
  </si>
  <si>
    <t>Acquisition of Software applications, programs that run on a device. as the variable part of the  computer and hardware.</t>
  </si>
  <si>
    <t>Computer Equipment</t>
  </si>
  <si>
    <t>Office Equipment</t>
  </si>
  <si>
    <t>Adquisition of office equipment:  Office furnitures (chairs, desk, desk,phones)</t>
  </si>
  <si>
    <t xml:space="preserve">Adquisition of office equipment: computers,  and accessories.  </t>
  </si>
  <si>
    <t>INCLUDE AS PART OF MTDC</t>
  </si>
  <si>
    <t xml:space="preserve">Finance Comments 
</t>
  </si>
  <si>
    <t>De Minimins 10% IDC</t>
  </si>
  <si>
    <t>De Minimis 10% Indirect Cost Rate.</t>
  </si>
  <si>
    <r>
      <t xml:space="preserve">In order for this cost to be considered direct and part of the </t>
    </r>
    <r>
      <rPr>
        <b/>
        <sz val="9"/>
        <color theme="1"/>
        <rFont val="Century Gothic"/>
        <family val="2"/>
      </rPr>
      <t>MTDC base</t>
    </r>
    <r>
      <rPr>
        <sz val="9"/>
        <color theme="1"/>
        <rFont val="Century Gothic"/>
        <family val="2"/>
      </rPr>
      <t>, the description must be modified to directly related to CDBG-DR.</t>
    </r>
  </si>
  <si>
    <t>Worskopt/Training Supplies</t>
  </si>
  <si>
    <t>Printing/Marketing Material, for CDBG-DR the program.</t>
  </si>
  <si>
    <t>The software applications and programs to be purchase will be for the Housing Counseling Program and is directly related to CDBG-DR Housing counseling program.</t>
  </si>
  <si>
    <t xml:space="preserve">The equipmen to be purchase (already purchased) is solely for the staff under the CDBG-DR Housing Counseling Program Staff.  (the equipment was purchased before CDBG-DR establish the procurement process).  In addtition, this has to go through procurement process and should be used only for the CDBG-DR program. </t>
  </si>
  <si>
    <t>This includes the following services and materials:  Audit Services; Operating overhead(utilities, office supplies, office space (rent), telephone/internet; photocopier lease; and insurance expenses).</t>
  </si>
  <si>
    <r>
      <t xml:space="preserve">In order for this cost to be considered direct, and part of the </t>
    </r>
    <r>
      <rPr>
        <b/>
        <sz val="9"/>
        <color theme="1"/>
        <rFont val="Century Gothic"/>
        <family val="2"/>
      </rPr>
      <t>MTDC base</t>
    </r>
    <r>
      <rPr>
        <sz val="9"/>
        <color theme="1"/>
        <rFont val="Century Gothic"/>
        <family val="2"/>
      </rPr>
      <t xml:space="preserve">, the travel policies must be provided.  </t>
    </r>
    <r>
      <rPr>
        <sz val="9"/>
        <color rgb="FFFF0000"/>
        <rFont val="Century Gothic"/>
        <family val="2"/>
      </rPr>
      <t>Travel policy is inlcuded with this e-mail.</t>
    </r>
  </si>
  <si>
    <r>
      <rPr>
        <b/>
        <sz val="9"/>
        <color theme="1"/>
        <rFont val="Century Gothic"/>
        <family val="2"/>
      </rPr>
      <t>This cost is only and solely for the housing Counseling Program.</t>
    </r>
    <r>
      <rPr>
        <sz val="9"/>
        <color theme="1"/>
        <rFont val="Century Gothic"/>
        <family val="2"/>
      </rPr>
      <t xml:space="preserve">  In order for this cost to be considered direct and part of the </t>
    </r>
    <r>
      <rPr>
        <b/>
        <sz val="9"/>
        <color theme="1"/>
        <rFont val="Century Gothic"/>
        <family val="2"/>
      </rPr>
      <t>MTDC base</t>
    </r>
    <r>
      <rPr>
        <sz val="9"/>
        <color theme="1"/>
        <rFont val="Century Gothic"/>
        <family val="2"/>
      </rPr>
      <t>, the description must be modified to directly related to CDBG-DR.</t>
    </r>
  </si>
  <si>
    <t>New Total Proposed
[I+J]</t>
  </si>
  <si>
    <t>Materials</t>
  </si>
  <si>
    <t>Max. Monthly Cost 
[D=AxBxC]</t>
  </si>
  <si>
    <t xml:space="preserve">Yardi - YTD Expenditure </t>
  </si>
  <si>
    <t>Invoice in Process
[I-G]</t>
  </si>
  <si>
    <t>Total Maximum Monthly Cost:</t>
  </si>
  <si>
    <t>New total proposed</t>
  </si>
  <si>
    <t>For reference only, not to be included in the budget detail</t>
  </si>
  <si>
    <t>Actual amount</t>
  </si>
  <si>
    <t>Original amount</t>
  </si>
  <si>
    <t>Delta</t>
  </si>
  <si>
    <t xml:space="preserve">Current Breakdown </t>
  </si>
  <si>
    <t>Paid</t>
  </si>
  <si>
    <t>QTY of Resources</t>
  </si>
  <si>
    <t>HCPCODE1909001</t>
  </si>
  <si>
    <t>HCPCODE1910001</t>
  </si>
  <si>
    <t>HCPCODE1911001E</t>
  </si>
  <si>
    <t>HCPCODE1912001</t>
  </si>
  <si>
    <t>HCPCODE2001001</t>
  </si>
  <si>
    <t>Total To Date</t>
  </si>
  <si>
    <t>Amount</t>
  </si>
  <si>
    <t xml:space="preserve">Finance Manager </t>
  </si>
  <si>
    <t xml:space="preserve">Coordinator/Foreclosure Counselor </t>
  </si>
  <si>
    <t xml:space="preserve">Housing Counselor </t>
  </si>
  <si>
    <t xml:space="preserve">Maintenance </t>
  </si>
  <si>
    <t>Subtotal staffing:</t>
  </si>
  <si>
    <r>
      <t xml:space="preserve">The description was modified, the services are only for the housing counseling program.  In order for this cost be considered direct and part of the </t>
    </r>
    <r>
      <rPr>
        <b/>
        <sz val="9"/>
        <color theme="1"/>
        <rFont val="Century Gothic"/>
        <family val="2"/>
      </rPr>
      <t>MTDC base</t>
    </r>
    <r>
      <rPr>
        <sz val="9"/>
        <color theme="1"/>
        <rFont val="Century Gothic"/>
        <family val="2"/>
      </rPr>
      <t>, the total hours must be modified and the description must be modified to me directly related to CDBG-DR.</t>
    </r>
  </si>
  <si>
    <t>Total Cost for 2 Years (24 Months):</t>
  </si>
  <si>
    <t xml:space="preserve">Incurred as of June 30 (estimated)
</t>
  </si>
  <si>
    <t>(New Proposed) for remainder of program
[F*13]</t>
  </si>
  <si>
    <t>Total Cost for 13 Months remaining of the program):</t>
  </si>
  <si>
    <t>This amount must be ajusted within the contract to match the original amount.</t>
  </si>
  <si>
    <t>This amount must change to zero</t>
  </si>
  <si>
    <t>Rent</t>
  </si>
  <si>
    <t>Utilities</t>
  </si>
  <si>
    <t>OFFICE</t>
  </si>
  <si>
    <t>Housing Counselor ( new)</t>
  </si>
  <si>
    <t>Workshop/Training Supplies</t>
  </si>
  <si>
    <t>Outreach</t>
  </si>
  <si>
    <t>Operating Overhead - ICR</t>
  </si>
  <si>
    <t>Proposed Budget</t>
  </si>
  <si>
    <t>EXHIBIT C: Budget</t>
  </si>
  <si>
    <t>Program Details</t>
  </si>
  <si>
    <t>Question</t>
  </si>
  <si>
    <t>Response</t>
  </si>
  <si>
    <t>Program or Project Title</t>
  </si>
  <si>
    <t>Program or project scope and description</t>
  </si>
  <si>
    <t>Project Timeline</t>
  </si>
  <si>
    <t>How does the program meet the requirements outlined in the CARES Act?</t>
  </si>
  <si>
    <t>EXPENDITURES</t>
  </si>
  <si>
    <t>EXPENDITURE CLASSIFICATION</t>
  </si>
  <si>
    <t>Amount ($)</t>
  </si>
  <si>
    <t xml:space="preserve">SALARIES </t>
  </si>
  <si>
    <t>BENEFITS AND WAGES</t>
  </si>
  <si>
    <t>SALARIES AND WAGES</t>
  </si>
  <si>
    <t>COMMUNICATIONS</t>
  </si>
  <si>
    <t>FREIGHT AND POSTAGE</t>
  </si>
  <si>
    <t>PRINTING AND ADVERTISING</t>
  </si>
  <si>
    <t>RENTS</t>
  </si>
  <si>
    <t>REPAIRING AND SERVICING</t>
  </si>
  <si>
    <t>FEES - OTHER SERVICES</t>
  </si>
  <si>
    <t>FEES - PROFESSIONAL SERVICES</t>
  </si>
  <si>
    <t>OTHER - CONTRACTUAL SERVICES</t>
  </si>
  <si>
    <t>TOTAL CONTRACTUAL SERVICES</t>
  </si>
  <si>
    <t>FOOD - HUMAN CONSUMPTION</t>
  </si>
  <si>
    <t xml:space="preserve">MAINTENANCE MAT. SUPPLIES </t>
  </si>
  <si>
    <t>PROFESSIONAL &amp; SCIENTIFIC SUPP.</t>
  </si>
  <si>
    <t>STATIONARY &amp; OFFICE SUPPLIES</t>
  </si>
  <si>
    <t>SUPPLIES,MATERIALS &amp; PARTS</t>
  </si>
  <si>
    <t>TOTAL COMMODITIES</t>
  </si>
  <si>
    <t>OTHER ASSISTANCE, GRANTS &amp; BEN.</t>
  </si>
  <si>
    <t>TOTAL AID &amp; ASSISTANCE</t>
  </si>
  <si>
    <t>TOTAL EXPENDITURES</t>
  </si>
  <si>
    <t>GRANTS</t>
  </si>
  <si>
    <t>Applicant Organization / Entitiy:</t>
  </si>
  <si>
    <t>COVID-19 Response and Recovery Grant Program NOFA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</si>
</sst>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Century Gothic"/>
      <family val="2"/>
    </font>
    <font>
      <b/>
      <sz val="9"/>
      <name val="Century Gothic"/>
      <family val="2"/>
    </font>
    <font>
      <b/>
      <sz val="9"/>
      <color rgb="FFFF0000"/>
      <name val="Century Gothic"/>
      <family val="2"/>
    </font>
    <font>
      <b/>
      <sz val="10"/>
      <color theme="1"/>
      <name val="Century Gothic"/>
      <family val="2"/>
    </font>
    <font>
      <sz val="9"/>
      <color rgb="FFFF000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name val="Century Gothic"/>
      <family val="2"/>
    </font>
    <font>
      <sz val="9"/>
      <color indexed="81"/>
      <name val="Tahoma"/>
      <family val="2"/>
    </font>
    <font>
      <sz val="14"/>
      <color theme="1"/>
      <name val="Graphik Black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20"/>
      <color theme="1"/>
      <name val="Calibri  "/>
    </font>
    <font>
      <sz val="16"/>
      <color theme="1"/>
      <name val="Calibri  "/>
    </font>
    <font>
      <sz val="16"/>
      <color theme="1"/>
      <name val="Graphik Black"/>
      <family val="2"/>
    </font>
    <font>
      <sz val="11"/>
      <color theme="1"/>
      <name val="Calibri  "/>
    </font>
    <font>
      <sz val="10"/>
      <name val="Courier"/>
      <family val="3"/>
    </font>
    <font>
      <b/>
      <sz val="14"/>
      <name val="Calibri  "/>
    </font>
    <font>
      <b/>
      <sz val="18"/>
      <name val="Calibri"/>
      <family val="2"/>
      <scheme val="minor"/>
    </font>
    <font>
      <sz val="14"/>
      <name val="Calibri  "/>
    </font>
    <font>
      <b/>
      <sz val="14"/>
      <color theme="1"/>
      <name val="Calibri"/>
      <family val="2"/>
      <scheme val="minor"/>
    </font>
    <font>
      <sz val="14"/>
      <color theme="1"/>
      <name val="Calibri  "/>
    </font>
    <font>
      <sz val="11"/>
      <color theme="1"/>
      <name val="Calibri Light"/>
      <family val="2"/>
      <scheme val="major"/>
    </font>
    <font>
      <sz val="11"/>
      <color theme="0"/>
      <name val="Graphik Black"/>
      <family val="2"/>
    </font>
    <font>
      <b/>
      <sz val="28"/>
      <color theme="1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7E1FD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39" fontId="35" fillId="0" borderId="0"/>
  </cellStyleXfs>
  <cellXfs count="237">
    <xf numFmtId="0" fontId="0" fillId="0" borderId="0" xfId="0"/>
    <xf numFmtId="0" fontId="4" fillId="0" borderId="1" xfId="2" applyFont="1" applyBorder="1" applyAlignment="1"/>
    <xf numFmtId="0" fontId="5" fillId="0" borderId="1" xfId="2" applyFont="1" applyBorder="1" applyAlignment="1"/>
    <xf numFmtId="0" fontId="4" fillId="0" borderId="1" xfId="2" applyFont="1" applyFill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7" fillId="2" borderId="1" xfId="2" applyFont="1" applyFill="1" applyBorder="1" applyAlignment="1"/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7" fontId="11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2" fillId="4" borderId="9" xfId="0" applyFont="1" applyFill="1" applyBorder="1" applyAlignment="1">
      <alignment horizontal="right" vertical="center"/>
    </xf>
    <xf numFmtId="0" fontId="14" fillId="6" borderId="1" xfId="0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 wrapText="1"/>
    </xf>
    <xf numFmtId="7" fontId="14" fillId="6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11" fillId="3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7" fontId="14" fillId="6" borderId="8" xfId="0" applyNumberFormat="1" applyFont="1" applyFill="1" applyBorder="1" applyAlignment="1">
      <alignment horizontal="center" vertical="center" wrapText="1"/>
    </xf>
    <xf numFmtId="7" fontId="11" fillId="3" borderId="0" xfId="0" applyNumberFormat="1" applyFont="1" applyFill="1" applyBorder="1" applyAlignment="1">
      <alignment vertical="center"/>
    </xf>
    <xf numFmtId="44" fontId="12" fillId="7" borderId="1" xfId="1" applyFont="1" applyFill="1" applyBorder="1" applyAlignment="1">
      <alignment horizontal="right" vertical="center" wrapText="1"/>
    </xf>
    <xf numFmtId="44" fontId="12" fillId="7" borderId="1" xfId="1" applyFont="1" applyFill="1" applyBorder="1" applyAlignment="1">
      <alignment horizontal="right" vertical="center"/>
    </xf>
    <xf numFmtId="44" fontId="12" fillId="5" borderId="1" xfId="1" applyFont="1" applyFill="1" applyBorder="1" applyAlignment="1">
      <alignment horizontal="right" vertical="center"/>
    </xf>
    <xf numFmtId="43" fontId="12" fillId="4" borderId="1" xfId="3" applyFont="1" applyFill="1" applyBorder="1" applyAlignment="1">
      <alignment horizontal="center" vertical="center"/>
    </xf>
    <xf numFmtId="44" fontId="12" fillId="7" borderId="8" xfId="1" applyFont="1" applyFill="1" applyBorder="1" applyAlignment="1">
      <alignment horizontal="center" vertical="center"/>
    </xf>
    <xf numFmtId="44" fontId="12" fillId="4" borderId="1" xfId="1" applyFont="1" applyFill="1" applyBorder="1" applyAlignment="1">
      <alignment horizontal="center" vertical="center"/>
    </xf>
    <xf numFmtId="43" fontId="16" fillId="7" borderId="1" xfId="3" applyFont="1" applyFill="1" applyBorder="1" applyAlignment="1">
      <alignment horizontal="right" vertical="center"/>
    </xf>
    <xf numFmtId="44" fontId="16" fillId="4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7" fontId="14" fillId="6" borderId="4" xfId="0" applyNumberFormat="1" applyFont="1" applyFill="1" applyBorder="1" applyAlignment="1">
      <alignment horizontal="center" vertical="center" wrapText="1"/>
    </xf>
    <xf numFmtId="44" fontId="14" fillId="6" borderId="1" xfId="0" applyNumberFormat="1" applyFont="1" applyFill="1" applyBorder="1" applyAlignment="1">
      <alignment horizontal="right" vertical="center"/>
    </xf>
    <xf numFmtId="44" fontId="14" fillId="6" borderId="0" xfId="0" applyNumberFormat="1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7" fontId="12" fillId="4" borderId="1" xfId="0" applyNumberFormat="1" applyFont="1" applyFill="1" applyBorder="1" applyAlignment="1">
      <alignment horizontal="right" vertical="center" wrapText="1"/>
    </xf>
    <xf numFmtId="7" fontId="12" fillId="3" borderId="0" xfId="0" applyNumberFormat="1" applyFont="1" applyFill="1" applyAlignment="1">
      <alignment horizontal="right" vertical="center" wrapText="1"/>
    </xf>
    <xf numFmtId="0" fontId="16" fillId="4" borderId="1" xfId="0" applyFont="1" applyFill="1" applyBorder="1" applyAlignment="1">
      <alignment horizontal="right" vertical="center" wrapText="1"/>
    </xf>
    <xf numFmtId="7" fontId="11" fillId="3" borderId="4" xfId="0" applyNumberFormat="1" applyFont="1" applyFill="1" applyBorder="1" applyAlignment="1">
      <alignment wrapText="1"/>
    </xf>
    <xf numFmtId="0" fontId="11" fillId="3" borderId="17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 wrapText="1"/>
    </xf>
    <xf numFmtId="7" fontId="11" fillId="3" borderId="17" xfId="0" applyNumberFormat="1" applyFont="1" applyFill="1" applyBorder="1" applyAlignment="1">
      <alignment vertical="center"/>
    </xf>
    <xf numFmtId="7" fontId="12" fillId="3" borderId="0" xfId="0" applyNumberFormat="1" applyFont="1" applyFill="1" applyAlignment="1">
      <alignment horizontal="center"/>
    </xf>
    <xf numFmtId="0" fontId="18" fillId="3" borderId="23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21" fillId="3" borderId="7" xfId="2" applyFont="1" applyFill="1" applyBorder="1"/>
    <xf numFmtId="0" fontId="21" fillId="3" borderId="1" xfId="2" applyFont="1" applyFill="1" applyBorder="1" applyAlignment="1">
      <alignment horizontal="center" vertical="center"/>
    </xf>
    <xf numFmtId="43" fontId="21" fillId="3" borderId="7" xfId="5" applyFont="1" applyFill="1" applyBorder="1" applyAlignment="1" applyProtection="1">
      <alignment vertical="center"/>
      <protection locked="0"/>
    </xf>
    <xf numFmtId="43" fontId="21" fillId="3" borderId="6" xfId="5" applyFont="1" applyFill="1" applyBorder="1" applyAlignment="1" applyProtection="1">
      <alignment vertical="center"/>
      <protection locked="0"/>
    </xf>
    <xf numFmtId="43" fontId="21" fillId="0" borderId="6" xfId="5" applyFont="1" applyBorder="1" applyAlignment="1" applyProtection="1">
      <alignment vertical="center"/>
      <protection locked="0"/>
    </xf>
    <xf numFmtId="43" fontId="22" fillId="5" borderId="1" xfId="5" applyFont="1" applyFill="1" applyBorder="1" applyAlignment="1">
      <alignment horizontal="center" vertical="center"/>
    </xf>
    <xf numFmtId="0" fontId="21" fillId="3" borderId="1" xfId="2" applyFont="1" applyFill="1" applyBorder="1"/>
    <xf numFmtId="43" fontId="21" fillId="3" borderId="1" xfId="5" applyFont="1" applyFill="1" applyBorder="1" applyAlignment="1" applyProtection="1">
      <alignment vertical="center"/>
      <protection locked="0"/>
    </xf>
    <xf numFmtId="43" fontId="21" fillId="3" borderId="8" xfId="5" applyFont="1" applyFill="1" applyBorder="1" applyAlignment="1" applyProtection="1">
      <alignment vertical="center"/>
      <protection locked="0"/>
    </xf>
    <xf numFmtId="0" fontId="0" fillId="0" borderId="1" xfId="2" applyFont="1" applyBorder="1"/>
    <xf numFmtId="0" fontId="23" fillId="9" borderId="3" xfId="2" applyFont="1" applyFill="1" applyBorder="1"/>
    <xf numFmtId="0" fontId="23" fillId="9" borderId="0" xfId="2" applyFont="1" applyFill="1"/>
    <xf numFmtId="43" fontId="23" fillId="9" borderId="0" xfId="2" applyNumberFormat="1" applyFont="1" applyFill="1"/>
    <xf numFmtId="0" fontId="23" fillId="3" borderId="0" xfId="2" applyFont="1" applyFill="1"/>
    <xf numFmtId="43" fontId="23" fillId="3" borderId="0" xfId="2" applyNumberFormat="1" applyFont="1" applyFill="1"/>
    <xf numFmtId="0" fontId="12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/>
    </xf>
    <xf numFmtId="7" fontId="11" fillId="3" borderId="0" xfId="0" applyNumberFormat="1" applyFont="1" applyFill="1" applyAlignment="1">
      <alignment vertical="top" wrapText="1"/>
    </xf>
    <xf numFmtId="7" fontId="17" fillId="3" borderId="4" xfId="0" applyNumberFormat="1" applyFont="1" applyFill="1" applyBorder="1" applyAlignment="1">
      <alignment vertical="center" wrapText="1"/>
    </xf>
    <xf numFmtId="7" fontId="11" fillId="3" borderId="0" xfId="0" applyNumberFormat="1" applyFont="1" applyFill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7" fontId="3" fillId="3" borderId="0" xfId="0" applyNumberFormat="1" applyFont="1" applyFill="1" applyAlignment="1">
      <alignment horizontal="center" vertical="center"/>
    </xf>
    <xf numFmtId="0" fontId="24" fillId="3" borderId="2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0" fontId="24" fillId="3" borderId="13" xfId="0" applyFont="1" applyFill="1" applyBorder="1" applyAlignment="1">
      <alignment horizontal="right" vertical="center" wrapText="1"/>
    </xf>
    <xf numFmtId="0" fontId="11" fillId="7" borderId="4" xfId="0" applyFont="1" applyFill="1" applyBorder="1" applyAlignment="1">
      <alignment horizontal="left" vertical="center" wrapText="1"/>
    </xf>
    <xf numFmtId="164" fontId="24" fillId="3" borderId="0" xfId="0" applyNumberFormat="1" applyFont="1" applyFill="1" applyBorder="1" applyAlignment="1">
      <alignment vertical="top"/>
    </xf>
    <xf numFmtId="7" fontId="14" fillId="6" borderId="28" xfId="0" applyNumberFormat="1" applyFont="1" applyFill="1" applyBorder="1" applyAlignment="1">
      <alignment horizontal="center" vertical="center" wrapText="1"/>
    </xf>
    <xf numFmtId="44" fontId="12" fillId="4" borderId="7" xfId="1" applyFont="1" applyFill="1" applyBorder="1" applyAlignment="1">
      <alignment horizontal="center" vertical="center"/>
    </xf>
    <xf numFmtId="164" fontId="16" fillId="3" borderId="0" xfId="0" applyNumberFormat="1" applyFont="1" applyFill="1" applyBorder="1" applyAlignment="1">
      <alignment vertical="top"/>
    </xf>
    <xf numFmtId="44" fontId="24" fillId="3" borderId="11" xfId="0" applyNumberFormat="1" applyFont="1" applyFill="1" applyBorder="1" applyAlignment="1">
      <alignment vertical="top"/>
    </xf>
    <xf numFmtId="44" fontId="24" fillId="3" borderId="12" xfId="0" applyNumberFormat="1" applyFont="1" applyFill="1" applyBorder="1" applyAlignment="1">
      <alignment vertical="top"/>
    </xf>
    <xf numFmtId="44" fontId="24" fillId="3" borderId="14" xfId="0" applyNumberFormat="1" applyFont="1" applyFill="1" applyBorder="1" applyAlignment="1">
      <alignment vertical="top"/>
    </xf>
    <xf numFmtId="43" fontId="12" fillId="7" borderId="1" xfId="3" applyFont="1" applyFill="1" applyBorder="1" applyAlignment="1">
      <alignment horizontal="right" vertical="center" wrapText="1"/>
    </xf>
    <xf numFmtId="7" fontId="14" fillId="6" borderId="1" xfId="0" applyNumberFormat="1" applyFont="1" applyFill="1" applyBorder="1" applyAlignment="1">
      <alignment horizontal="right" vertical="center"/>
    </xf>
    <xf numFmtId="0" fontId="11" fillId="7" borderId="4" xfId="0" applyFont="1" applyFill="1" applyBorder="1" applyAlignment="1">
      <alignment vertical="center" wrapText="1"/>
    </xf>
    <xf numFmtId="43" fontId="12" fillId="7" borderId="8" xfId="3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14" fontId="11" fillId="3" borderId="0" xfId="0" applyNumberFormat="1" applyFont="1" applyFill="1" applyAlignment="1">
      <alignment vertical="center"/>
    </xf>
    <xf numFmtId="43" fontId="11" fillId="3" borderId="0" xfId="0" applyNumberFormat="1" applyFont="1" applyFill="1" applyAlignment="1">
      <alignment vertical="center"/>
    </xf>
    <xf numFmtId="0" fontId="11" fillId="7" borderId="16" xfId="0" applyFont="1" applyFill="1" applyBorder="1" applyAlignment="1">
      <alignment horizontal="left" vertical="center" wrapText="1"/>
    </xf>
    <xf numFmtId="44" fontId="16" fillId="5" borderId="1" xfId="1" applyFont="1" applyFill="1" applyBorder="1" applyAlignment="1">
      <alignment horizontal="right" vertical="center"/>
    </xf>
    <xf numFmtId="7" fontId="24" fillId="3" borderId="0" xfId="0" applyNumberFormat="1" applyFont="1" applyFill="1" applyAlignment="1">
      <alignment vertical="center"/>
    </xf>
    <xf numFmtId="0" fontId="11" fillId="3" borderId="0" xfId="0" applyFont="1" applyFill="1" applyBorder="1" applyAlignment="1">
      <alignment horizontal="right" vertical="center" wrapText="1"/>
    </xf>
    <xf numFmtId="44" fontId="11" fillId="3" borderId="0" xfId="1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/>
    </xf>
    <xf numFmtId="44" fontId="24" fillId="3" borderId="0" xfId="0" applyNumberFormat="1" applyFont="1" applyFill="1" applyBorder="1" applyAlignment="1">
      <alignment vertical="top"/>
    </xf>
    <xf numFmtId="0" fontId="11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44" fontId="11" fillId="7" borderId="1" xfId="1" applyFont="1" applyFill="1" applyBorder="1" applyAlignment="1">
      <alignment horizontal="center" vertical="center"/>
    </xf>
    <xf numFmtId="43" fontId="11" fillId="7" borderId="1" xfId="3" applyFont="1" applyFill="1" applyBorder="1" applyAlignment="1">
      <alignment horizontal="center" vertical="center"/>
    </xf>
    <xf numFmtId="44" fontId="24" fillId="7" borderId="7" xfId="1" applyFont="1" applyFill="1" applyBorder="1" applyAlignment="1">
      <alignment horizontal="right" vertical="center"/>
    </xf>
    <xf numFmtId="44" fontId="24" fillId="7" borderId="1" xfId="1" applyFont="1" applyFill="1" applyBorder="1" applyAlignment="1">
      <alignment horizontal="right" vertical="center"/>
    </xf>
    <xf numFmtId="43" fontId="24" fillId="7" borderId="7" xfId="3" applyFont="1" applyFill="1" applyBorder="1" applyAlignment="1">
      <alignment horizontal="right" vertical="center"/>
    </xf>
    <xf numFmtId="43" fontId="24" fillId="7" borderId="1" xfId="3" applyFont="1" applyFill="1" applyBorder="1" applyAlignment="1">
      <alignment horizontal="right" vertical="center"/>
    </xf>
    <xf numFmtId="44" fontId="11" fillId="7" borderId="1" xfId="1" applyFont="1" applyFill="1" applyBorder="1" applyAlignment="1">
      <alignment horizontal="right" vertical="center" wrapText="1"/>
    </xf>
    <xf numFmtId="44" fontId="11" fillId="7" borderId="4" xfId="1" applyFont="1" applyFill="1" applyBorder="1" applyAlignment="1">
      <alignment horizontal="right" vertical="center" wrapText="1"/>
    </xf>
    <xf numFmtId="44" fontId="11" fillId="10" borderId="4" xfId="1" applyFont="1" applyFill="1" applyBorder="1" applyAlignment="1">
      <alignment horizontal="right" vertical="center" wrapText="1"/>
    </xf>
    <xf numFmtId="0" fontId="24" fillId="7" borderId="1" xfId="0" applyFont="1" applyFill="1" applyBorder="1" applyAlignment="1">
      <alignment vertical="center" wrapText="1"/>
    </xf>
    <xf numFmtId="44" fontId="24" fillId="7" borderId="1" xfId="1" applyFont="1" applyFill="1" applyBorder="1" applyAlignment="1">
      <alignment horizontal="right" vertical="center" wrapText="1"/>
    </xf>
    <xf numFmtId="44" fontId="24" fillId="7" borderId="4" xfId="1" applyFont="1" applyFill="1" applyBorder="1" applyAlignment="1">
      <alignment horizontal="right" vertical="center" wrapText="1"/>
    </xf>
    <xf numFmtId="44" fontId="24" fillId="10" borderId="4" xfId="1" applyFont="1" applyFill="1" applyBorder="1" applyAlignment="1">
      <alignment horizontal="right" vertical="center" wrapText="1"/>
    </xf>
    <xf numFmtId="44" fontId="17" fillId="8" borderId="1" xfId="0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37" xfId="1" applyNumberFormat="1" applyFont="1" applyFill="1" applyBorder="1" applyAlignment="1">
      <alignment horizontal="center"/>
    </xf>
    <xf numFmtId="164" fontId="9" fillId="0" borderId="38" xfId="1" applyNumberFormat="1" applyFont="1" applyFill="1" applyBorder="1" applyAlignment="1">
      <alignment horizontal="center"/>
    </xf>
    <xf numFmtId="164" fontId="9" fillId="0" borderId="39" xfId="1" applyNumberFormat="1" applyFont="1" applyFill="1" applyBorder="1" applyAlignment="1">
      <alignment horizontal="right"/>
    </xf>
    <xf numFmtId="44" fontId="9" fillId="0" borderId="38" xfId="1" applyNumberFormat="1" applyFont="1" applyFill="1" applyBorder="1"/>
    <xf numFmtId="0" fontId="8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40" xfId="0" applyFill="1" applyBorder="1"/>
    <xf numFmtId="0" fontId="0" fillId="3" borderId="42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3" xfId="0" applyFill="1" applyBorder="1"/>
    <xf numFmtId="0" fontId="26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7" fillId="3" borderId="0" xfId="0" applyFont="1" applyFill="1"/>
    <xf numFmtId="0" fontId="28" fillId="3" borderId="0" xfId="0" applyFont="1" applyFill="1" applyBorder="1" applyAlignment="1"/>
    <xf numFmtId="0" fontId="29" fillId="3" borderId="0" xfId="0" applyFont="1" applyFill="1" applyAlignment="1">
      <alignment vertical="center" wrapText="1"/>
    </xf>
    <xf numFmtId="0" fontId="0" fillId="0" borderId="50" xfId="0" applyFont="1" applyBorder="1" applyAlignment="1">
      <alignment horizontal="left" vertical="top" wrapText="1"/>
    </xf>
    <xf numFmtId="0" fontId="34" fillId="0" borderId="0" xfId="0" applyFont="1"/>
    <xf numFmtId="39" fontId="36" fillId="0" borderId="0" xfId="8" applyFont="1" applyAlignment="1">
      <alignment wrapText="1"/>
    </xf>
    <xf numFmtId="39" fontId="36" fillId="0" borderId="52" xfId="8" applyFont="1" applyBorder="1"/>
    <xf numFmtId="39" fontId="38" fillId="0" borderId="0" xfId="8" applyFont="1" applyAlignment="1">
      <alignment wrapText="1"/>
    </xf>
    <xf numFmtId="39" fontId="38" fillId="0" borderId="52" xfId="8" applyFont="1" applyBorder="1"/>
    <xf numFmtId="39" fontId="38" fillId="0" borderId="17" xfId="8" applyFont="1" applyBorder="1" applyAlignment="1">
      <alignment horizontal="left" wrapText="1"/>
    </xf>
    <xf numFmtId="39" fontId="38" fillId="0" borderId="53" xfId="8" applyFont="1" applyBorder="1" applyAlignment="1">
      <alignment horizontal="left"/>
    </xf>
    <xf numFmtId="39" fontId="38" fillId="0" borderId="52" xfId="8" applyFont="1" applyBorder="1" applyAlignment="1">
      <alignment horizontal="right"/>
    </xf>
    <xf numFmtId="39" fontId="36" fillId="0" borderId="54" xfId="8" applyFont="1" applyBorder="1" applyAlignment="1">
      <alignment horizontal="left" wrapText="1"/>
    </xf>
    <xf numFmtId="44" fontId="36" fillId="0" borderId="55" xfId="8" applyNumberFormat="1" applyFont="1" applyBorder="1" applyAlignment="1">
      <alignment horizontal="right"/>
    </xf>
    <xf numFmtId="39" fontId="36" fillId="0" borderId="0" xfId="8" applyFont="1" applyAlignment="1">
      <alignment horizontal="left" wrapText="1"/>
    </xf>
    <xf numFmtId="39" fontId="36" fillId="0" borderId="52" xfId="8" applyFont="1" applyBorder="1" applyAlignment="1">
      <alignment horizontal="right"/>
    </xf>
    <xf numFmtId="39" fontId="38" fillId="0" borderId="0" xfId="8" applyFont="1" applyAlignment="1">
      <alignment horizontal="left" wrapText="1"/>
    </xf>
    <xf numFmtId="39" fontId="38" fillId="0" borderId="53" xfId="8" applyFont="1" applyBorder="1" applyAlignment="1">
      <alignment horizontal="right"/>
    </xf>
    <xf numFmtId="39" fontId="36" fillId="0" borderId="17" xfId="8" applyFont="1" applyBorder="1" applyAlignment="1">
      <alignment horizontal="left" wrapText="1"/>
    </xf>
    <xf numFmtId="44" fontId="36" fillId="0" borderId="53" xfId="8" applyNumberFormat="1" applyFont="1" applyBorder="1" applyAlignment="1">
      <alignment horizontal="right"/>
    </xf>
    <xf numFmtId="0" fontId="40" fillId="0" borderId="45" xfId="0" applyFont="1" applyBorder="1" applyAlignment="1">
      <alignment horizontal="right"/>
    </xf>
    <xf numFmtId="39" fontId="38" fillId="0" borderId="17" xfId="8" applyFont="1" applyBorder="1" applyAlignment="1">
      <alignment wrapText="1"/>
    </xf>
    <xf numFmtId="39" fontId="38" fillId="0" borderId="56" xfId="8" applyFont="1" applyBorder="1" applyAlignment="1">
      <alignment horizontal="left" wrapText="1"/>
    </xf>
    <xf numFmtId="0" fontId="33" fillId="3" borderId="0" xfId="0" applyFont="1" applyFill="1" applyAlignment="1">
      <alignment horizontal="left"/>
    </xf>
    <xf numFmtId="0" fontId="31" fillId="3" borderId="0" xfId="0" applyFont="1" applyFill="1"/>
    <xf numFmtId="0" fontId="32" fillId="3" borderId="0" xfId="0" applyFont="1" applyFill="1"/>
    <xf numFmtId="0" fontId="0" fillId="3" borderId="0" xfId="0" applyFill="1"/>
    <xf numFmtId="0" fontId="39" fillId="3" borderId="0" xfId="0" applyFont="1" applyFill="1"/>
    <xf numFmtId="0" fontId="27" fillId="3" borderId="0" xfId="0" applyFont="1" applyFill="1" applyAlignment="1">
      <alignment wrapText="1"/>
    </xf>
    <xf numFmtId="44" fontId="27" fillId="3" borderId="0" xfId="0" applyNumberFormat="1" applyFont="1" applyFill="1"/>
    <xf numFmtId="0" fontId="29" fillId="3" borderId="0" xfId="0" applyFont="1" applyFill="1" applyAlignment="1">
      <alignment vertical="center"/>
    </xf>
    <xf numFmtId="7" fontId="29" fillId="3" borderId="0" xfId="0" applyNumberFormat="1" applyFont="1" applyFill="1" applyAlignment="1">
      <alignment vertical="center"/>
    </xf>
    <xf numFmtId="7" fontId="29" fillId="3" borderId="35" xfId="0" applyNumberFormat="1" applyFont="1" applyFill="1" applyBorder="1" applyAlignment="1">
      <alignment vertical="center"/>
    </xf>
    <xf numFmtId="7" fontId="29" fillId="3" borderId="36" xfId="0" applyNumberFormat="1" applyFont="1" applyFill="1" applyBorder="1" applyAlignment="1">
      <alignment vertical="center"/>
    </xf>
    <xf numFmtId="7" fontId="29" fillId="3" borderId="41" xfId="0" applyNumberFormat="1" applyFont="1" applyFill="1" applyBorder="1" applyAlignment="1">
      <alignment vertical="center"/>
    </xf>
    <xf numFmtId="7" fontId="29" fillId="3" borderId="40" xfId="0" applyNumberFormat="1" applyFont="1" applyFill="1" applyBorder="1" applyAlignment="1">
      <alignment vertical="center"/>
    </xf>
    <xf numFmtId="7" fontId="29" fillId="3" borderId="42" xfId="0" applyNumberFormat="1" applyFont="1" applyFill="1" applyBorder="1" applyAlignment="1">
      <alignment vertical="center"/>
    </xf>
    <xf numFmtId="7" fontId="29" fillId="3" borderId="32" xfId="0" applyNumberFormat="1" applyFont="1" applyFill="1" applyBorder="1" applyAlignment="1">
      <alignment vertical="center"/>
    </xf>
    <xf numFmtId="0" fontId="29" fillId="3" borderId="42" xfId="0" applyFont="1" applyFill="1" applyBorder="1" applyAlignment="1">
      <alignment vertical="center"/>
    </xf>
    <xf numFmtId="0" fontId="41" fillId="0" borderId="33" xfId="0" applyFont="1" applyBorder="1"/>
    <xf numFmtId="0" fontId="41" fillId="0" borderId="31" xfId="0" applyFont="1" applyBorder="1"/>
    <xf numFmtId="0" fontId="29" fillId="3" borderId="39" xfId="0" applyFont="1" applyFill="1" applyBorder="1" applyAlignment="1">
      <alignment vertical="center"/>
    </xf>
    <xf numFmtId="0" fontId="43" fillId="3" borderId="0" xfId="0" applyFont="1" applyFill="1" applyAlignment="1">
      <alignment vertical="center"/>
    </xf>
    <xf numFmtId="0" fontId="0" fillId="0" borderId="48" xfId="0" applyFont="1" applyBorder="1" applyAlignment="1">
      <alignment vertical="top" wrapText="1"/>
    </xf>
    <xf numFmtId="0" fontId="0" fillId="0" borderId="46" xfId="0" applyFont="1" applyBorder="1" applyAlignment="1">
      <alignment vertical="top"/>
    </xf>
    <xf numFmtId="0" fontId="0" fillId="0" borderId="48" xfId="0" applyFont="1" applyBorder="1" applyAlignment="1">
      <alignment vertical="top"/>
    </xf>
    <xf numFmtId="0" fontId="12" fillId="4" borderId="1" xfId="0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left" vertical="top" wrapText="1"/>
    </xf>
    <xf numFmtId="0" fontId="11" fillId="7" borderId="9" xfId="0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horizontal="left" vertical="top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165" fontId="16" fillId="5" borderId="8" xfId="0" applyNumberFormat="1" applyFont="1" applyFill="1" applyBorder="1" applyAlignment="1">
      <alignment horizontal="right" vertical="center" wrapText="1"/>
    </xf>
    <xf numFmtId="165" fontId="16" fillId="5" borderId="9" xfId="0" applyNumberFormat="1" applyFont="1" applyFill="1" applyBorder="1" applyAlignment="1">
      <alignment horizontal="right" vertical="center" wrapText="1"/>
    </xf>
    <xf numFmtId="165" fontId="16" fillId="5" borderId="4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left"/>
    </xf>
    <xf numFmtId="0" fontId="31" fillId="0" borderId="43" xfId="0" applyFont="1" applyBorder="1" applyAlignment="1">
      <alignment horizontal="left"/>
    </xf>
    <xf numFmtId="0" fontId="32" fillId="0" borderId="43" xfId="0" applyFont="1" applyBorder="1" applyAlignment="1">
      <alignment horizontal="left"/>
    </xf>
    <xf numFmtId="0" fontId="28" fillId="3" borderId="0" xfId="0" applyFont="1" applyFill="1" applyAlignment="1">
      <alignment horizontal="left"/>
    </xf>
    <xf numFmtId="0" fontId="0" fillId="0" borderId="6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4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9" xfId="0" applyFont="1" applyBorder="1" applyAlignment="1">
      <alignment horizontal="left" vertical="center" wrapText="1"/>
    </xf>
    <xf numFmtId="0" fontId="12" fillId="3" borderId="0" xfId="0" applyFont="1" applyFill="1" applyAlignment="1">
      <alignment horizontal="left" wrapText="1"/>
    </xf>
    <xf numFmtId="0" fontId="11" fillId="7" borderId="7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17" fontId="18" fillId="8" borderId="29" xfId="2" applyNumberFormat="1" applyFont="1" applyFill="1" applyBorder="1" applyAlignment="1">
      <alignment horizontal="center" vertical="center"/>
    </xf>
    <xf numFmtId="17" fontId="18" fillId="8" borderId="30" xfId="2" applyNumberFormat="1" applyFont="1" applyFill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 wrapText="1"/>
    </xf>
    <xf numFmtId="0" fontId="18" fillId="0" borderId="25" xfId="2" applyFont="1" applyBorder="1" applyAlignment="1">
      <alignment horizontal="center" vertical="center" wrapText="1"/>
    </xf>
    <xf numFmtId="17" fontId="18" fillId="8" borderId="21" xfId="2" applyNumberFormat="1" applyFont="1" applyFill="1" applyBorder="1" applyAlignment="1">
      <alignment horizontal="center" vertical="center"/>
    </xf>
    <xf numFmtId="17" fontId="18" fillId="8" borderId="26" xfId="2" applyNumberFormat="1" applyFont="1" applyFill="1" applyBorder="1" applyAlignment="1">
      <alignment horizontal="center" vertical="center"/>
    </xf>
    <xf numFmtId="17" fontId="18" fillId="8" borderId="22" xfId="2" applyNumberFormat="1" applyFont="1" applyFill="1" applyBorder="1" applyAlignment="1">
      <alignment horizontal="center" vertical="center"/>
    </xf>
    <xf numFmtId="0" fontId="42" fillId="11" borderId="44" xfId="0" applyFont="1" applyFill="1" applyBorder="1"/>
    <xf numFmtId="0" fontId="42" fillId="11" borderId="45" xfId="0" applyFont="1" applyFill="1" applyBorder="1" applyAlignment="1">
      <alignment horizontal="left"/>
    </xf>
    <xf numFmtId="0" fontId="42" fillId="11" borderId="51" xfId="0" applyFont="1" applyFill="1" applyBorder="1" applyAlignment="1">
      <alignment horizontal="left"/>
    </xf>
    <xf numFmtId="0" fontId="42" fillId="11" borderId="11" xfId="0" applyFont="1" applyFill="1" applyBorder="1" applyAlignment="1">
      <alignment horizontal="left"/>
    </xf>
    <xf numFmtId="0" fontId="30" fillId="12" borderId="8" xfId="0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center" vertical="center"/>
    </xf>
    <xf numFmtId="0" fontId="30" fillId="12" borderId="4" xfId="0" applyFont="1" applyFill="1" applyBorder="1" applyAlignment="1">
      <alignment horizontal="center" vertical="center"/>
    </xf>
  </cellXfs>
  <cellStyles count="9">
    <cellStyle name="Comma" xfId="3" builtinId="3"/>
    <cellStyle name="Comma 2" xfId="5" xr:uid="{4FE66C89-71FF-435B-8CFF-791E8AEE888D}"/>
    <cellStyle name="Currency" xfId="1" builtinId="4"/>
    <cellStyle name="Currency 2" xfId="4" xr:uid="{7DAB737A-467C-4751-8C1B-1FB68395FE9C}"/>
    <cellStyle name="Normal" xfId="0" builtinId="0"/>
    <cellStyle name="Normal 2" xfId="2" xr:uid="{414FE8EE-53E6-4946-8017-0AB0C9F4A8E4}"/>
    <cellStyle name="Normal 3" xfId="7" xr:uid="{52B5F08E-F5A3-4766-895A-2BED1BAFD02E}"/>
    <cellStyle name="Normal_MOEXP96" xfId="8" xr:uid="{527EEB59-720F-4A45-93E8-78AB363AC1C9}"/>
    <cellStyle name="Percent 2" xfId="6" xr:uid="{C019C9E8-B89C-4451-8139-3944520300F6}"/>
  </cellStyles>
  <dxfs count="0"/>
  <tableStyles count="0" defaultTableStyle="TableStyleMedium2" defaultPivotStyle="PivotStyleLight16"/>
  <colors>
    <mruColors>
      <color rgb="FFC7E1FD"/>
      <color rgb="FFA0310E"/>
      <color rgb="FFAE1900"/>
      <color rgb="FF953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19</xdr:row>
          <xdr:rowOff>304800</xdr:rowOff>
        </xdr:from>
        <xdr:to>
          <xdr:col>9</xdr:col>
          <xdr:colOff>638175</xdr:colOff>
          <xdr:row>44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180975</xdr:colOff>
      <xdr:row>0</xdr:row>
      <xdr:rowOff>104776</xdr:rowOff>
    </xdr:from>
    <xdr:to>
      <xdr:col>5</xdr:col>
      <xdr:colOff>1323975</xdr:colOff>
      <xdr:row>5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460F7C-B3A3-402D-BE9A-7D083138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04776"/>
          <a:ext cx="1143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337456</xdr:colOff>
      <xdr:row>48</xdr:row>
      <xdr:rowOff>87085</xdr:rowOff>
    </xdr:from>
    <xdr:to>
      <xdr:col>13</xdr:col>
      <xdr:colOff>630283</xdr:colOff>
      <xdr:row>62</xdr:row>
      <xdr:rowOff>80825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661276" y="11044645"/>
          <a:ext cx="4072347" cy="2371180"/>
        </a:xfrm>
        <a:prstGeom prst="leftArrow">
          <a:avLst/>
        </a:prstGeom>
        <a:solidFill>
          <a:schemeClr val="bg2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ysClr val="windowText" lastClr="000000"/>
              </a:solidFill>
            </a:rPr>
            <a:t>These are the approved and paid invoices registered</a:t>
          </a:r>
          <a:r>
            <a:rPr lang="en-US" sz="1800" b="1" baseline="0">
              <a:solidFill>
                <a:sysClr val="windowText" lastClr="000000"/>
              </a:solidFill>
            </a:rPr>
            <a:t> in Yardi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337456</xdr:colOff>
      <xdr:row>48</xdr:row>
      <xdr:rowOff>87085</xdr:rowOff>
    </xdr:from>
    <xdr:to>
      <xdr:col>13</xdr:col>
      <xdr:colOff>630283</xdr:colOff>
      <xdr:row>62</xdr:row>
      <xdr:rowOff>80825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916399" y="18984685"/>
          <a:ext cx="4081055" cy="2323283"/>
        </a:xfrm>
        <a:prstGeom prst="leftArrow">
          <a:avLst/>
        </a:prstGeom>
        <a:solidFill>
          <a:schemeClr val="bg2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ysClr val="windowText" lastClr="000000"/>
              </a:solidFill>
            </a:rPr>
            <a:t>These are the approved and paid invoices registered</a:t>
          </a:r>
          <a:r>
            <a:rPr lang="en-US" sz="1800" b="1" baseline="0">
              <a:solidFill>
                <a:sysClr val="windowText" lastClr="000000"/>
              </a:solidFill>
            </a:rPr>
            <a:t> in Yardi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331593</xdr:colOff>
      <xdr:row>23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17993" cy="435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icengineeringinc-my.sharepoint.com/Users/amateo/AppData/Local/Microsoft/Windows/INetCache/Content.Outlook/CYER2OK9/PRDOH%20CDBG-DR_Executed_Contrac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icengineeringinc-my.sharepoint.com/Users/sramos/AppData/Local/Microsoft/Windows/INetCache/Content.Outlook/YRHX0BIK/CDBG-Development%20Invoice%20Augus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icengineeringinc-my.sharepoint.com/Users/cberrios/Downloads/ADM_FM_Templates_Exhibit%20D%20Budget%20Analysis%20%20CODEVyS_IDC10%CALC_v1-A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icengineeringinc-my.sharepoint.com/Users/cberrios/Documents/Budget%20Amendments-Updated%20Revision%20June%202020/PERSONAL-ADM_FM_Budget%20Breakdown_Codevy'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  <sheetName val="Consolidado"/>
      <sheetName val="M.Martinez 1-15"/>
      <sheetName val="M.Martinez 16-31"/>
      <sheetName val="J.Trogolo 1-15"/>
      <sheetName val="J.Trogolo 16-31"/>
      <sheetName val="E.Castro 1-15"/>
      <sheetName val="E.Castro 16-31"/>
      <sheetName val="T.Piven 1-15 "/>
      <sheetName val="T.Piven 16-31"/>
      <sheetName val="M.Santiago 1-15"/>
      <sheetName val="M.Santiago 16-31 "/>
      <sheetName val="J.Pérez 1-15"/>
      <sheetName val="J.Pérez 16-31"/>
    </sheetNames>
    <sheetDataSet>
      <sheetData sheetId="0" refreshError="1"/>
      <sheetData sheetId="1" refreshError="1"/>
      <sheetData sheetId="2">
        <row r="4">
          <cell r="E4">
            <v>43692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Coding"/>
      <sheetName val="Contract Budget Template"/>
      <sheetName val="Budget Detail"/>
      <sheetName val="Sub-10% ICR"/>
      <sheetName val="Guidance"/>
    </sheetNames>
    <sheetDataSet>
      <sheetData sheetId="0"/>
      <sheetData sheetId="1">
        <row r="4">
          <cell r="E4" t="str">
            <v>Corporación Desarrollo Económico Vivienda y Salud (CODEVyS), Inc.</v>
          </cell>
        </row>
        <row r="5">
          <cell r="E5" t="str">
            <v>Housing Counseling Program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Coding"/>
      <sheetName val="Contract Budget Template"/>
      <sheetName val="Original Budget Detail"/>
      <sheetName val="Suggested Budget Detail"/>
      <sheetName val="Sub-10% ICR"/>
      <sheetName val="Yardi Expenses"/>
      <sheetName val="Agreement Summary"/>
      <sheetName val="Guidance"/>
    </sheetNames>
    <sheetDataSet>
      <sheetData sheetId="0"/>
      <sheetData sheetId="1">
        <row r="4">
          <cell r="E4" t="str">
            <v>Corporación Desarrollo Económico Vivienda y Salud (CODEVyS), Inc.</v>
          </cell>
        </row>
        <row r="5">
          <cell r="E5" t="str">
            <v>Housing Counseling Program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EFC5-9E99-4425-9CC5-FBD35F84CC46}">
  <sheetPr>
    <pageSetUpPr fitToPage="1"/>
  </sheetPr>
  <dimension ref="B1:M45"/>
  <sheetViews>
    <sheetView zoomScale="80" zoomScaleNormal="80" workbookViewId="0">
      <pane ySplit="3" topLeftCell="A28" activePane="bottomLeft" state="frozen"/>
      <selection pane="bottomLeft" activeCell="F30" sqref="F30"/>
    </sheetView>
  </sheetViews>
  <sheetFormatPr defaultColWidth="9.140625" defaultRowHeight="14.25"/>
  <cols>
    <col min="1" max="1" width="2.5703125" style="22" customWidth="1"/>
    <col min="2" max="2" width="25.28515625" style="8" customWidth="1"/>
    <col min="3" max="3" width="10.5703125" style="8" customWidth="1"/>
    <col min="4" max="4" width="12" style="8" customWidth="1"/>
    <col min="5" max="5" width="12.5703125" style="8" customWidth="1"/>
    <col min="6" max="6" width="27.5703125" style="9" customWidth="1"/>
    <col min="7" max="7" width="55.140625" style="22" customWidth="1"/>
    <col min="8" max="8" width="9.140625" style="22" customWidth="1"/>
    <col min="9" max="16384" width="9.140625" style="22"/>
  </cols>
  <sheetData>
    <row r="1" spans="2:8" ht="25.5">
      <c r="B1" s="7" t="s">
        <v>42</v>
      </c>
    </row>
    <row r="2" spans="2:8" ht="18">
      <c r="B2" s="10" t="str">
        <f>'[3]Contract Budget Template'!E5</f>
        <v>Housing Counseling Program</v>
      </c>
    </row>
    <row r="3" spans="2:8">
      <c r="B3" s="11" t="s">
        <v>43</v>
      </c>
      <c r="C3" s="19" t="str">
        <f>'[3]Contract Budget Template'!E4</f>
        <v>Corporación Desarrollo Económico Vivienda y Salud (CODEVyS), Inc.</v>
      </c>
      <c r="D3" s="17"/>
      <c r="E3" s="17"/>
      <c r="F3" s="17"/>
      <c r="G3" s="17"/>
    </row>
    <row r="4" spans="2:8">
      <c r="B4" s="22"/>
      <c r="C4" s="22"/>
      <c r="D4" s="22"/>
    </row>
    <row r="5" spans="2:8">
      <c r="B5" s="22"/>
      <c r="C5" s="22"/>
      <c r="D5" s="22"/>
      <c r="E5" s="22"/>
    </row>
    <row r="6" spans="2:8" ht="18">
      <c r="B6" s="10" t="s">
        <v>44</v>
      </c>
    </row>
    <row r="7" spans="2:8" ht="68.45" customHeight="1">
      <c r="B7" s="25" t="s">
        <v>45</v>
      </c>
      <c r="C7" s="12" t="s">
        <v>53</v>
      </c>
      <c r="D7" s="12" t="s">
        <v>54</v>
      </c>
      <c r="E7" s="13" t="s">
        <v>55</v>
      </c>
      <c r="F7" s="14" t="s">
        <v>89</v>
      </c>
      <c r="G7" s="67" t="s">
        <v>76</v>
      </c>
    </row>
    <row r="8" spans="2:8">
      <c r="B8" s="26" t="s">
        <v>59</v>
      </c>
      <c r="C8" s="24">
        <v>1</v>
      </c>
      <c r="D8" s="24">
        <v>68.8</v>
      </c>
      <c r="E8" s="24">
        <v>66.81</v>
      </c>
      <c r="F8" s="29">
        <v>4596.67</v>
      </c>
      <c r="G8" s="68" t="s">
        <v>75</v>
      </c>
    </row>
    <row r="9" spans="2:8" ht="81" customHeight="1">
      <c r="B9" s="26" t="s">
        <v>60</v>
      </c>
      <c r="C9" s="24">
        <v>1</v>
      </c>
      <c r="D9" s="24">
        <v>86</v>
      </c>
      <c r="E9" s="24">
        <v>26.5</v>
      </c>
      <c r="F9" s="88">
        <v>2278.81</v>
      </c>
      <c r="G9" s="69" t="s">
        <v>113</v>
      </c>
    </row>
    <row r="10" spans="2:8" ht="28.5">
      <c r="B10" s="26" t="s">
        <v>61</v>
      </c>
      <c r="C10" s="24">
        <v>1</v>
      </c>
      <c r="D10" s="24">
        <v>172</v>
      </c>
      <c r="E10" s="24">
        <v>20.09</v>
      </c>
      <c r="F10" s="88">
        <v>3455.85</v>
      </c>
      <c r="G10" s="70" t="s">
        <v>75</v>
      </c>
    </row>
    <row r="11" spans="2:8">
      <c r="B11" s="26" t="s">
        <v>62</v>
      </c>
      <c r="C11" s="24">
        <v>3</v>
      </c>
      <c r="D11" s="24">
        <v>172</v>
      </c>
      <c r="E11" s="24">
        <v>16.61</v>
      </c>
      <c r="F11" s="88">
        <v>8571.07</v>
      </c>
      <c r="G11" s="70" t="s">
        <v>75</v>
      </c>
    </row>
    <row r="12" spans="2:8">
      <c r="B12" s="26" t="s">
        <v>63</v>
      </c>
      <c r="C12" s="24">
        <v>1</v>
      </c>
      <c r="D12" s="24">
        <v>172</v>
      </c>
      <c r="E12" s="24">
        <v>11.88</v>
      </c>
      <c r="F12" s="88">
        <v>2043.4</v>
      </c>
      <c r="G12" s="70" t="s">
        <v>75</v>
      </c>
    </row>
    <row r="13" spans="2:8" ht="58.35" customHeight="1">
      <c r="B13" s="26" t="s">
        <v>64</v>
      </c>
      <c r="C13" s="24">
        <v>1</v>
      </c>
      <c r="D13" s="24">
        <v>156.57300000000001</v>
      </c>
      <c r="E13" s="24">
        <v>8.5399999999999991</v>
      </c>
      <c r="F13" s="88">
        <v>1337.18</v>
      </c>
      <c r="G13" s="45" t="s">
        <v>79</v>
      </c>
      <c r="H13" s="71"/>
    </row>
    <row r="14" spans="2:8">
      <c r="B14" s="189" t="s">
        <v>92</v>
      </c>
      <c r="C14" s="189"/>
      <c r="D14" s="189"/>
      <c r="E14" s="189"/>
      <c r="F14" s="89">
        <f>SUM(F8:F13)</f>
        <v>22282.98</v>
      </c>
      <c r="G14" s="41"/>
    </row>
    <row r="15" spans="2:8" ht="28.35" customHeight="1">
      <c r="B15" s="179" t="s">
        <v>114</v>
      </c>
      <c r="C15" s="179"/>
      <c r="D15" s="179"/>
      <c r="E15" s="179"/>
      <c r="F15" s="42">
        <f>F14*24</f>
        <v>534791.52</v>
      </c>
      <c r="G15" s="15"/>
      <c r="H15" s="15"/>
    </row>
    <row r="17" spans="2:10" ht="18">
      <c r="B17" s="16" t="s">
        <v>46</v>
      </c>
    </row>
    <row r="18" spans="2:10" ht="22.5" customHeight="1">
      <c r="B18" s="18" t="s">
        <v>47</v>
      </c>
      <c r="C18" s="190" t="s">
        <v>48</v>
      </c>
      <c r="D18" s="191"/>
      <c r="E18" s="192"/>
      <c r="F18" s="27" t="s">
        <v>49</v>
      </c>
    </row>
    <row r="19" spans="2:10" ht="64.5" customHeight="1">
      <c r="B19" s="20" t="s">
        <v>65</v>
      </c>
      <c r="C19" s="180" t="s">
        <v>66</v>
      </c>
      <c r="D19" s="181"/>
      <c r="E19" s="182"/>
      <c r="F19" s="30">
        <v>6600</v>
      </c>
      <c r="G19" s="45" t="s">
        <v>86</v>
      </c>
      <c r="H19" s="9"/>
    </row>
    <row r="20" spans="2:10" ht="15.6" customHeight="1">
      <c r="B20" s="193" t="s">
        <v>56</v>
      </c>
      <c r="C20" s="194"/>
      <c r="D20" s="194"/>
      <c r="E20" s="195"/>
      <c r="F20" s="31">
        <f>SUM(F19)</f>
        <v>6600</v>
      </c>
    </row>
    <row r="21" spans="2:10">
      <c r="B21" s="15"/>
    </row>
    <row r="22" spans="2:10">
      <c r="B22" s="15"/>
    </row>
    <row r="23" spans="2:10">
      <c r="B23" s="15"/>
    </row>
    <row r="24" spans="2:10">
      <c r="B24" s="15"/>
    </row>
    <row r="25" spans="2:10">
      <c r="B25" s="15"/>
    </row>
    <row r="26" spans="2:10">
      <c r="B26" s="196"/>
      <c r="C26" s="196"/>
      <c r="D26" s="196"/>
      <c r="E26" s="196"/>
      <c r="F26" s="196"/>
    </row>
    <row r="27" spans="2:10">
      <c r="B27" s="196"/>
      <c r="C27" s="196"/>
      <c r="D27" s="196"/>
      <c r="E27" s="196"/>
      <c r="F27" s="196"/>
    </row>
    <row r="28" spans="2:10" ht="18">
      <c r="B28" s="10" t="s">
        <v>57</v>
      </c>
    </row>
    <row r="29" spans="2:10" ht="22.35" customHeight="1">
      <c r="B29" s="18" t="s">
        <v>50</v>
      </c>
      <c r="C29" s="183" t="s">
        <v>51</v>
      </c>
      <c r="D29" s="184"/>
      <c r="E29" s="185"/>
      <c r="F29" s="14" t="s">
        <v>49</v>
      </c>
    </row>
    <row r="30" spans="2:10" ht="42" customHeight="1">
      <c r="B30" s="197"/>
      <c r="C30" s="180" t="s">
        <v>80</v>
      </c>
      <c r="D30" s="181"/>
      <c r="E30" s="182"/>
      <c r="F30" s="35">
        <v>6600</v>
      </c>
      <c r="G30" s="72" t="s">
        <v>75</v>
      </c>
    </row>
    <row r="31" spans="2:10" ht="32.1" customHeight="1">
      <c r="B31" s="198"/>
      <c r="C31" s="180" t="s">
        <v>81</v>
      </c>
      <c r="D31" s="181"/>
      <c r="E31" s="182"/>
      <c r="F31" s="35">
        <v>10320</v>
      </c>
      <c r="G31" s="72" t="s">
        <v>75</v>
      </c>
      <c r="H31" s="73"/>
    </row>
    <row r="32" spans="2:10" ht="46.35" customHeight="1">
      <c r="B32" s="80" t="s">
        <v>67</v>
      </c>
      <c r="C32" s="180" t="s">
        <v>68</v>
      </c>
      <c r="D32" s="181"/>
      <c r="E32" s="182"/>
      <c r="F32" s="35">
        <v>15200</v>
      </c>
      <c r="G32" s="69" t="s">
        <v>85</v>
      </c>
      <c r="I32" s="22" t="s">
        <v>121</v>
      </c>
      <c r="J32" s="22">
        <v>36000</v>
      </c>
    </row>
    <row r="33" spans="2:13" ht="87.75" customHeight="1">
      <c r="B33" s="80" t="s">
        <v>77</v>
      </c>
      <c r="C33" s="180" t="s">
        <v>78</v>
      </c>
      <c r="D33" s="181"/>
      <c r="E33" s="182"/>
      <c r="F33" s="35">
        <v>153738.4</v>
      </c>
      <c r="G33" s="74" t="s">
        <v>84</v>
      </c>
      <c r="I33" s="22" t="s">
        <v>120</v>
      </c>
      <c r="J33" s="22">
        <v>72000</v>
      </c>
      <c r="L33" s="22">
        <v>10320</v>
      </c>
      <c r="M33" s="22" t="s">
        <v>122</v>
      </c>
    </row>
    <row r="34" spans="2:13">
      <c r="B34" s="179" t="s">
        <v>52</v>
      </c>
      <c r="C34" s="179"/>
      <c r="D34" s="179"/>
      <c r="E34" s="179"/>
      <c r="F34" s="32">
        <f>-SUM(F30:F33)</f>
        <v>-185858.4</v>
      </c>
      <c r="J34" s="22">
        <v>20640</v>
      </c>
    </row>
    <row r="35" spans="2:13">
      <c r="J35" s="22">
        <v>9000</v>
      </c>
    </row>
    <row r="36" spans="2:13">
      <c r="E36" s="15"/>
      <c r="I36" s="22" t="s">
        <v>120</v>
      </c>
      <c r="J36" s="22">
        <v>7200</v>
      </c>
    </row>
    <row r="37" spans="2:13">
      <c r="J37" s="22">
        <v>8898.4</v>
      </c>
    </row>
    <row r="38" spans="2:13" ht="18">
      <c r="B38" s="10" t="s">
        <v>58</v>
      </c>
      <c r="J38" s="22">
        <f>SUM(J32:J37)</f>
        <v>153738.4</v>
      </c>
    </row>
    <row r="39" spans="2:13">
      <c r="B39" s="18" t="s">
        <v>50</v>
      </c>
      <c r="C39" s="183" t="s">
        <v>51</v>
      </c>
      <c r="D39" s="184"/>
      <c r="E39" s="185"/>
      <c r="F39" s="14" t="s">
        <v>49</v>
      </c>
    </row>
    <row r="40" spans="2:13" ht="62.25" customHeight="1">
      <c r="B40" s="80" t="s">
        <v>69</v>
      </c>
      <c r="C40" s="186" t="s">
        <v>70</v>
      </c>
      <c r="D40" s="187"/>
      <c r="E40" s="188"/>
      <c r="F40" s="33">
        <v>3000</v>
      </c>
      <c r="G40" s="75" t="s">
        <v>82</v>
      </c>
      <c r="H40" s="8"/>
    </row>
    <row r="41" spans="2:13" ht="90.75" customHeight="1">
      <c r="B41" s="90" t="s">
        <v>71</v>
      </c>
      <c r="C41" s="186" t="s">
        <v>74</v>
      </c>
      <c r="D41" s="187"/>
      <c r="E41" s="188"/>
      <c r="F41" s="91">
        <v>13100</v>
      </c>
      <c r="G41" s="75" t="s">
        <v>83</v>
      </c>
      <c r="H41" s="8"/>
    </row>
    <row r="42" spans="2:13" ht="87" customHeight="1">
      <c r="B42" s="90" t="s">
        <v>72</v>
      </c>
      <c r="C42" s="186" t="s">
        <v>73</v>
      </c>
      <c r="D42" s="187"/>
      <c r="E42" s="188"/>
      <c r="F42" s="91">
        <v>6650</v>
      </c>
      <c r="G42" s="75" t="s">
        <v>83</v>
      </c>
      <c r="H42" s="71"/>
    </row>
    <row r="43" spans="2:13" ht="18" customHeight="1">
      <c r="B43" s="179" t="s">
        <v>52</v>
      </c>
      <c r="C43" s="179"/>
      <c r="D43" s="179"/>
      <c r="E43" s="179"/>
      <c r="F43" s="34">
        <f>SUM(F40:F42)</f>
        <v>22750</v>
      </c>
    </row>
    <row r="44" spans="2:13">
      <c r="F44" s="9">
        <f>+F15+F20-F34+F43</f>
        <v>749999.92</v>
      </c>
    </row>
    <row r="45" spans="2:13">
      <c r="F45" s="9">
        <f>+F44-749999.98</f>
        <v>-0.06</v>
      </c>
    </row>
  </sheetData>
  <mergeCells count="19">
    <mergeCell ref="C32:E32"/>
    <mergeCell ref="B14:E14"/>
    <mergeCell ref="B15:E15"/>
    <mergeCell ref="C18:E18"/>
    <mergeCell ref="C19:E19"/>
    <mergeCell ref="B20:E20"/>
    <mergeCell ref="B26:F26"/>
    <mergeCell ref="B27:F27"/>
    <mergeCell ref="C29:E29"/>
    <mergeCell ref="B30:B31"/>
    <mergeCell ref="C30:E30"/>
    <mergeCell ref="C31:E31"/>
    <mergeCell ref="B43:E43"/>
    <mergeCell ref="C33:E33"/>
    <mergeCell ref="B34:E34"/>
    <mergeCell ref="C39:E39"/>
    <mergeCell ref="C40:E40"/>
    <mergeCell ref="C41:E41"/>
    <mergeCell ref="C42:E42"/>
  </mergeCells>
  <pageMargins left="0.45" right="0.45" top="0.5" bottom="0.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B19F-DD7F-4CCE-9572-0F01A11D4AE8}">
  <sheetPr>
    <pageSetUpPr fitToPage="1"/>
  </sheetPr>
  <dimension ref="A4:P51"/>
  <sheetViews>
    <sheetView tabSelected="1" zoomScaleNormal="100" workbookViewId="0">
      <selection activeCell="I13" sqref="I13"/>
    </sheetView>
  </sheetViews>
  <sheetFormatPr defaultColWidth="9.140625" defaultRowHeight="14.25"/>
  <cols>
    <col min="1" max="1" width="2.5703125" style="22" customWidth="1"/>
    <col min="2" max="2" width="64.42578125" style="8" bestFit="1" customWidth="1"/>
    <col min="3" max="3" width="17.5703125" style="8" bestFit="1" customWidth="1"/>
    <col min="4" max="4" width="13.140625" style="8" customWidth="1"/>
    <col min="5" max="5" width="25.85546875" style="8" customWidth="1"/>
    <col min="6" max="6" width="21.140625" style="8" customWidth="1"/>
    <col min="7" max="7" width="0.140625" style="9" customWidth="1"/>
    <col min="8" max="9" width="21.28515625" style="9" customWidth="1"/>
    <col min="10" max="10" width="25.7109375" style="9" customWidth="1"/>
    <col min="11" max="11" width="23.5703125" style="9" customWidth="1"/>
    <col min="12" max="12" width="21.5703125" style="9" customWidth="1"/>
    <col min="13" max="14" width="27.5703125" style="9" customWidth="1"/>
    <col min="15" max="15" width="18.28515625" style="9" customWidth="1"/>
    <col min="16" max="16384" width="9.140625" style="22"/>
  </cols>
  <sheetData>
    <row r="4" spans="1:16" ht="15">
      <c r="E4"/>
      <c r="F4" s="199"/>
    </row>
    <row r="5" spans="1:16" s="163" customFormat="1" ht="36">
      <c r="B5" s="175" t="s">
        <v>128</v>
      </c>
      <c r="C5" s="135"/>
      <c r="D5" s="135"/>
      <c r="E5" s="135"/>
      <c r="F5" s="199"/>
      <c r="G5" s="164"/>
      <c r="H5" s="164"/>
      <c r="I5" s="164"/>
      <c r="J5" s="164"/>
      <c r="K5" s="164"/>
      <c r="L5" s="164"/>
      <c r="M5" s="164"/>
      <c r="N5" s="164"/>
      <c r="O5" s="164"/>
    </row>
    <row r="6" spans="1:16" s="163" customFormat="1" ht="21">
      <c r="B6" s="134" t="s">
        <v>162</v>
      </c>
      <c r="C6" s="135"/>
      <c r="D6" s="135"/>
      <c r="E6" s="135"/>
      <c r="F6" s="200"/>
      <c r="G6" s="164"/>
      <c r="H6" s="164"/>
      <c r="I6" s="165"/>
      <c r="J6" s="164"/>
      <c r="K6" s="166"/>
      <c r="L6" s="167"/>
      <c r="M6" s="168"/>
      <c r="N6" s="169"/>
      <c r="O6" s="170"/>
      <c r="P6" s="171"/>
    </row>
    <row r="7" spans="1:16" s="163" customFormat="1" ht="18.75">
      <c r="B7" s="234" t="s">
        <v>161</v>
      </c>
      <c r="C7" s="235"/>
      <c r="D7" s="235"/>
      <c r="E7" s="235"/>
      <c r="F7" s="236"/>
      <c r="G7" s="172"/>
      <c r="H7" s="173"/>
      <c r="I7" s="173"/>
      <c r="J7" s="173"/>
      <c r="K7" s="173"/>
      <c r="L7" s="173"/>
      <c r="M7" s="173"/>
      <c r="N7" s="173"/>
      <c r="O7" s="173"/>
      <c r="P7" s="174"/>
    </row>
    <row r="8" spans="1:16" ht="18">
      <c r="B8" s="123"/>
      <c r="C8" s="124"/>
      <c r="D8" s="124"/>
      <c r="E8" s="124"/>
      <c r="F8" s="124"/>
      <c r="G8" s="125"/>
      <c r="H8" s="126"/>
      <c r="I8" s="126"/>
      <c r="J8" s="126"/>
      <c r="K8" s="127"/>
      <c r="L8" s="128"/>
      <c r="M8" s="129"/>
      <c r="N8" s="130"/>
      <c r="O8" s="125"/>
      <c r="P8" s="23"/>
    </row>
    <row r="9" spans="1:16" ht="21">
      <c r="B9" s="204" t="s">
        <v>129</v>
      </c>
      <c r="C9" s="204"/>
      <c r="D9" s="131"/>
      <c r="E9" s="132"/>
      <c r="F9" s="132"/>
      <c r="G9" s="132"/>
      <c r="H9" s="126"/>
      <c r="I9" s="126"/>
      <c r="J9" s="126"/>
      <c r="K9" s="127"/>
      <c r="L9" s="128"/>
      <c r="M9" s="129"/>
      <c r="N9" s="130"/>
      <c r="O9" s="125"/>
      <c r="P9" s="23"/>
    </row>
    <row r="10" spans="1:16" ht="19.5" thickBot="1">
      <c r="B10" s="133"/>
      <c r="C10" s="133"/>
      <c r="D10" s="133"/>
      <c r="E10" s="133"/>
      <c r="F10" s="133"/>
      <c r="G10" s="133"/>
      <c r="H10" s="126"/>
      <c r="I10" s="126"/>
      <c r="J10" s="126"/>
      <c r="K10" s="127"/>
      <c r="L10" s="128"/>
      <c r="M10" s="129"/>
      <c r="N10" s="130"/>
      <c r="O10" s="125"/>
      <c r="P10" s="23"/>
    </row>
    <row r="11" spans="1:16" ht="15.75" thickBot="1">
      <c r="B11" s="230" t="s">
        <v>130</v>
      </c>
      <c r="C11" s="231" t="s">
        <v>131</v>
      </c>
      <c r="D11" s="232"/>
      <c r="E11" s="232"/>
      <c r="F11" s="232"/>
      <c r="G11" s="233"/>
      <c r="H11" s="126"/>
      <c r="I11" s="126"/>
      <c r="J11" s="126"/>
      <c r="K11" s="127"/>
      <c r="L11" s="128"/>
      <c r="M11" s="129"/>
      <c r="N11" s="130"/>
      <c r="O11" s="125"/>
      <c r="P11" s="23"/>
    </row>
    <row r="12" spans="1:16" ht="25.9" customHeight="1">
      <c r="B12" s="177" t="s">
        <v>132</v>
      </c>
      <c r="C12" s="205"/>
      <c r="D12" s="206"/>
      <c r="E12" s="206"/>
      <c r="F12" s="206"/>
      <c r="G12" s="207"/>
      <c r="H12" s="126"/>
      <c r="I12" s="126"/>
      <c r="J12" s="126"/>
      <c r="K12" s="127"/>
      <c r="L12" s="128"/>
      <c r="M12" s="129"/>
      <c r="N12" s="130"/>
      <c r="O12" s="125"/>
      <c r="P12" s="23"/>
    </row>
    <row r="13" spans="1:16" ht="53.45" customHeight="1">
      <c r="B13" s="136" t="s">
        <v>133</v>
      </c>
      <c r="C13" s="208"/>
      <c r="D13" s="209"/>
      <c r="E13" s="209"/>
      <c r="F13" s="209"/>
      <c r="G13" s="210"/>
      <c r="H13" s="126"/>
      <c r="I13" s="126"/>
      <c r="J13" s="126"/>
      <c r="K13" s="127"/>
      <c r="L13" s="128"/>
      <c r="M13" s="129"/>
      <c r="N13" s="130"/>
      <c r="O13" s="125"/>
      <c r="P13" s="23"/>
    </row>
    <row r="14" spans="1:16" ht="27" customHeight="1">
      <c r="B14" s="178" t="s">
        <v>134</v>
      </c>
      <c r="C14" s="208"/>
      <c r="D14" s="209"/>
      <c r="E14" s="209"/>
      <c r="F14" s="209"/>
      <c r="G14" s="210"/>
    </row>
    <row r="15" spans="1:16" ht="51.6" customHeight="1">
      <c r="B15" s="176" t="s">
        <v>135</v>
      </c>
      <c r="C15" s="208"/>
      <c r="D15" s="209"/>
      <c r="E15" s="209"/>
      <c r="F15" s="209"/>
      <c r="G15" s="210"/>
    </row>
    <row r="16" spans="1:16" ht="14.45" customHeight="1">
      <c r="A16" s="23"/>
      <c r="B16" s="118"/>
      <c r="C16" s="119"/>
      <c r="D16" s="120"/>
      <c r="E16" s="121"/>
      <c r="F16" s="122"/>
    </row>
    <row r="17" spans="2:15">
      <c r="E17" s="98"/>
      <c r="F17" s="99"/>
      <c r="G17" s="28"/>
      <c r="H17" s="28"/>
      <c r="I17" s="28"/>
    </row>
    <row r="18" spans="2:15">
      <c r="E18" s="100"/>
      <c r="F18" s="101"/>
      <c r="G18" s="28"/>
      <c r="H18" s="28"/>
      <c r="I18" s="28"/>
      <c r="O18" s="22"/>
    </row>
    <row r="19" spans="2:15">
      <c r="E19" s="98"/>
      <c r="F19" s="99"/>
      <c r="G19" s="28"/>
      <c r="H19" s="28"/>
      <c r="I19" s="28"/>
      <c r="O19" s="22"/>
    </row>
    <row r="20" spans="2:15" ht="25.5">
      <c r="B20" s="202" t="s">
        <v>127</v>
      </c>
      <c r="C20" s="203"/>
      <c r="D20" s="156"/>
      <c r="E20" s="157"/>
      <c r="F20" s="158"/>
      <c r="G20" s="159"/>
      <c r="H20" s="28"/>
      <c r="I20" s="28"/>
      <c r="O20" s="22"/>
    </row>
    <row r="21" spans="2:15" ht="15">
      <c r="B21" s="137"/>
      <c r="C21" s="137"/>
      <c r="D21" s="159"/>
      <c r="E21" s="159"/>
      <c r="F21" s="159"/>
      <c r="G21" s="159"/>
      <c r="H21" s="28"/>
      <c r="I21" s="28"/>
    </row>
    <row r="22" spans="2:15" ht="23.25">
      <c r="B22" s="138" t="s">
        <v>136</v>
      </c>
      <c r="C22" s="139"/>
      <c r="D22" s="133"/>
      <c r="E22" s="201"/>
      <c r="F22" s="201"/>
      <c r="G22" s="201"/>
    </row>
    <row r="23" spans="2:15" ht="18.75">
      <c r="B23" s="140"/>
      <c r="C23" s="141"/>
      <c r="D23" s="133"/>
      <c r="E23" s="160"/>
      <c r="F23" s="160"/>
      <c r="G23" s="160"/>
    </row>
    <row r="24" spans="2:15" ht="19.5" thickBot="1">
      <c r="B24" s="142" t="s">
        <v>137</v>
      </c>
      <c r="C24" s="143" t="s">
        <v>138</v>
      </c>
      <c r="D24" s="133"/>
      <c r="E24" s="133"/>
      <c r="F24" s="161"/>
      <c r="G24" s="162"/>
    </row>
    <row r="25" spans="2:15" ht="18.75">
      <c r="B25" s="140" t="s">
        <v>139</v>
      </c>
      <c r="C25" s="144">
        <v>0</v>
      </c>
      <c r="D25" s="133"/>
      <c r="E25" s="133"/>
      <c r="F25" s="161"/>
      <c r="G25" s="162"/>
    </row>
    <row r="26" spans="2:15" ht="18.75">
      <c r="B26" s="140" t="s">
        <v>140</v>
      </c>
      <c r="C26" s="144">
        <v>0</v>
      </c>
      <c r="D26" s="133"/>
      <c r="E26" s="133"/>
      <c r="F26" s="133"/>
      <c r="G26" s="133"/>
    </row>
    <row r="27" spans="2:15" ht="19.5" thickBot="1">
      <c r="B27" s="145" t="s">
        <v>141</v>
      </c>
      <c r="C27" s="146">
        <f>SUM(C25:C26)</f>
        <v>0</v>
      </c>
      <c r="D27" s="133"/>
      <c r="E27" s="133"/>
      <c r="F27" s="133"/>
      <c r="G27" s="133"/>
    </row>
    <row r="28" spans="2:15" ht="18.75">
      <c r="B28" s="147"/>
      <c r="C28" s="148"/>
      <c r="D28" s="133"/>
      <c r="E28" s="133"/>
      <c r="F28" s="133"/>
      <c r="G28" s="133"/>
    </row>
    <row r="29" spans="2:15" ht="18.75">
      <c r="B29" s="149" t="s">
        <v>142</v>
      </c>
      <c r="C29" s="144">
        <v>0</v>
      </c>
      <c r="D29" s="133"/>
      <c r="E29" s="133"/>
      <c r="F29" s="133"/>
      <c r="G29" s="133"/>
    </row>
    <row r="30" spans="2:15" ht="18.75">
      <c r="B30" s="149" t="s">
        <v>143</v>
      </c>
      <c r="C30" s="144">
        <v>0</v>
      </c>
      <c r="D30" s="133"/>
      <c r="E30" s="133"/>
      <c r="F30" s="133"/>
      <c r="G30" s="133"/>
    </row>
    <row r="31" spans="2:15" ht="18.75">
      <c r="B31" s="149" t="s">
        <v>144</v>
      </c>
      <c r="C31" s="144">
        <v>0</v>
      </c>
      <c r="D31" s="133"/>
      <c r="E31" s="133"/>
      <c r="F31" s="133"/>
      <c r="G31" s="133"/>
    </row>
    <row r="32" spans="2:15" ht="18.75">
      <c r="B32" s="149" t="s">
        <v>145</v>
      </c>
      <c r="C32" s="144">
        <v>0</v>
      </c>
      <c r="D32" s="133"/>
      <c r="E32" s="133"/>
      <c r="F32" s="133"/>
      <c r="G32" s="133"/>
    </row>
    <row r="33" spans="2:7" ht="18.75">
      <c r="B33" s="149" t="s">
        <v>146</v>
      </c>
      <c r="C33" s="144">
        <v>0</v>
      </c>
      <c r="D33" s="133"/>
      <c r="E33" s="133"/>
      <c r="F33" s="133"/>
      <c r="G33" s="133"/>
    </row>
    <row r="34" spans="2:7" ht="18.75">
      <c r="B34" s="149" t="s">
        <v>147</v>
      </c>
      <c r="C34" s="144">
        <v>0</v>
      </c>
      <c r="D34" s="133"/>
      <c r="E34" s="133"/>
      <c r="F34" s="133"/>
      <c r="G34" s="133"/>
    </row>
    <row r="35" spans="2:7" ht="18.75">
      <c r="B35" s="149" t="s">
        <v>148</v>
      </c>
      <c r="C35" s="144">
        <v>0</v>
      </c>
      <c r="D35" s="133"/>
      <c r="E35" s="133"/>
      <c r="F35" s="133"/>
      <c r="G35" s="133"/>
    </row>
    <row r="36" spans="2:7" ht="19.5" thickBot="1">
      <c r="B36" s="142" t="s">
        <v>149</v>
      </c>
      <c r="C36" s="150">
        <v>0</v>
      </c>
      <c r="D36" s="133"/>
      <c r="E36" s="133"/>
      <c r="F36" s="133"/>
      <c r="G36" s="133"/>
    </row>
    <row r="37" spans="2:7" ht="19.5" thickBot="1">
      <c r="B37" s="151" t="s">
        <v>150</v>
      </c>
      <c r="C37" s="152">
        <f>SUM(C29:C36)</f>
        <v>0</v>
      </c>
      <c r="D37" s="133"/>
      <c r="E37" s="133"/>
      <c r="F37" s="133"/>
      <c r="G37" s="133"/>
    </row>
    <row r="38" spans="2:7" ht="18.75">
      <c r="B38" s="147"/>
      <c r="C38" s="153"/>
      <c r="D38" s="133"/>
      <c r="E38" s="133"/>
      <c r="F38" s="133"/>
      <c r="G38" s="133"/>
    </row>
    <row r="39" spans="2:7" ht="18.75">
      <c r="B39" s="149" t="s">
        <v>151</v>
      </c>
      <c r="C39" s="148">
        <v>0</v>
      </c>
      <c r="D39" s="133"/>
      <c r="E39" s="133"/>
      <c r="F39" s="133"/>
      <c r="G39" s="133"/>
    </row>
    <row r="40" spans="2:7" ht="18.75">
      <c r="B40" s="149" t="s">
        <v>152</v>
      </c>
      <c r="C40" s="144">
        <v>0</v>
      </c>
      <c r="D40" s="133"/>
      <c r="E40" s="133"/>
      <c r="F40" s="133"/>
      <c r="G40" s="133"/>
    </row>
    <row r="41" spans="2:7" ht="18.75">
      <c r="B41" s="149" t="s">
        <v>153</v>
      </c>
      <c r="C41" s="144">
        <v>0</v>
      </c>
      <c r="D41" s="133"/>
      <c r="E41" s="133"/>
      <c r="F41" s="133"/>
      <c r="G41" s="133"/>
    </row>
    <row r="42" spans="2:7" ht="18.75">
      <c r="B42" s="149" t="s">
        <v>154</v>
      </c>
      <c r="C42" s="144">
        <v>0</v>
      </c>
      <c r="D42" s="133"/>
      <c r="E42" s="133"/>
      <c r="F42" s="133"/>
      <c r="G42" s="133"/>
    </row>
    <row r="43" spans="2:7" ht="19.5" thickBot="1">
      <c r="B43" s="142" t="s">
        <v>155</v>
      </c>
      <c r="C43" s="150">
        <v>0</v>
      </c>
      <c r="D43" s="133"/>
      <c r="E43" s="133"/>
      <c r="F43" s="133"/>
      <c r="G43" s="133"/>
    </row>
    <row r="44" spans="2:7" ht="19.5" thickBot="1">
      <c r="B44" s="151" t="s">
        <v>156</v>
      </c>
      <c r="C44" s="152">
        <f>SUM(C39:C43)</f>
        <v>0</v>
      </c>
      <c r="D44" s="133"/>
      <c r="E44" s="133"/>
      <c r="F44" s="133"/>
      <c r="G44" s="133"/>
    </row>
    <row r="45" spans="2:7" ht="18.75">
      <c r="B45" s="149"/>
      <c r="C45" s="144"/>
      <c r="D45" s="133"/>
      <c r="E45" s="133"/>
      <c r="F45" s="133"/>
      <c r="G45" s="133"/>
    </row>
    <row r="46" spans="2:7" ht="18.75">
      <c r="B46" s="140" t="s">
        <v>160</v>
      </c>
      <c r="C46" s="144">
        <v>0</v>
      </c>
      <c r="D46" s="133"/>
      <c r="E46" s="133"/>
      <c r="F46" s="133"/>
      <c r="G46" s="133"/>
    </row>
    <row r="47" spans="2:7" ht="19.5" thickBot="1">
      <c r="B47" s="154" t="s">
        <v>157</v>
      </c>
      <c r="C47" s="150">
        <v>0</v>
      </c>
      <c r="D47" s="133"/>
      <c r="E47" s="133"/>
      <c r="F47" s="133"/>
      <c r="G47" s="133"/>
    </row>
    <row r="48" spans="2:7" ht="19.5" thickBot="1">
      <c r="B48" s="151" t="s">
        <v>158</v>
      </c>
      <c r="C48" s="152">
        <f>SUM(C46:C47)</f>
        <v>0</v>
      </c>
      <c r="D48" s="133"/>
      <c r="E48" s="133"/>
      <c r="F48" s="133"/>
      <c r="G48" s="133"/>
    </row>
    <row r="49" spans="2:7" ht="19.5" thickBot="1">
      <c r="B49" s="147"/>
      <c r="C49" s="148"/>
      <c r="D49" s="133"/>
      <c r="E49" s="133"/>
      <c r="F49" s="133"/>
      <c r="G49" s="133"/>
    </row>
    <row r="50" spans="2:7" ht="19.5" thickBot="1">
      <c r="B50" s="155" t="s">
        <v>159</v>
      </c>
      <c r="C50" s="146">
        <f>C27+C37+C44+C48</f>
        <v>0</v>
      </c>
      <c r="D50" s="133"/>
      <c r="E50" s="133"/>
      <c r="F50" s="133"/>
      <c r="G50" s="133"/>
    </row>
    <row r="51" spans="2:7" ht="18.75">
      <c r="B51" s="138"/>
      <c r="C51" s="148"/>
      <c r="D51" s="133"/>
      <c r="E51" s="133"/>
      <c r="F51" s="133"/>
      <c r="G51" s="133"/>
    </row>
  </sheetData>
  <mergeCells count="10">
    <mergeCell ref="F4:F6"/>
    <mergeCell ref="E22:G22"/>
    <mergeCell ref="B20:C20"/>
    <mergeCell ref="B9:C9"/>
    <mergeCell ref="C11:G11"/>
    <mergeCell ref="C12:G12"/>
    <mergeCell ref="C13:G13"/>
    <mergeCell ref="C14:G14"/>
    <mergeCell ref="C15:G15"/>
    <mergeCell ref="B7:F7"/>
  </mergeCells>
  <dataValidations count="3">
    <dataValidation allowBlank="1" showInputMessage="1" showErrorMessage="1" promptTitle="Requirements: " prompt="New Programs or Projects should complete CRF spending by 12/31/20" sqref="B14:B15" xr:uid="{CB5AA40E-68B6-4B71-8225-0AE321AEDBC8}"/>
    <dataValidation allowBlank="1" showInputMessage="1" showErrorMessage="1" promptTitle="Requirements: " prompt="Project description should include what the need is, the purpose is, why the project qualifies, and what the benefits are" sqref="B13" xr:uid="{753B360E-A0C1-42C0-BBB1-AA131BC060C4}"/>
    <dataValidation allowBlank="1" showInputMessage="1" showErrorMessage="1" promptTitle="Materials and Supplies" prompt="Supplies, equipment, materials, etc. of individual costs less than $1500. If more than $1500, move to capital outlay" sqref="B40" xr:uid="{12DBCDA4-D471-4412-BA75-1CD2E45D89BB}"/>
  </dataValidations>
  <pageMargins left="0.45" right="0.45" top="0.5" bottom="0.5" header="0.3" footer="0.3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30" r:id="rId4">
          <objectPr defaultSize="0" autoPict="0" r:id="rId5">
            <anchor moveWithCells="1">
              <from>
                <xdr:col>3</xdr:col>
                <xdr:colOff>666750</xdr:colOff>
                <xdr:row>19</xdr:row>
                <xdr:rowOff>304800</xdr:rowOff>
              </from>
              <to>
                <xdr:col>9</xdr:col>
                <xdr:colOff>638175</xdr:colOff>
                <xdr:row>44</xdr:row>
                <xdr:rowOff>47625</xdr:rowOff>
              </to>
            </anchor>
          </objectPr>
        </oleObject>
      </mc:Choice>
      <mc:Fallback>
        <oleObject progId="Word.Document.12" shapeId="103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4D31-B1CE-49D2-954B-65764251B54B}">
  <dimension ref="A1:W61"/>
  <sheetViews>
    <sheetView topLeftCell="A24" zoomScale="85" zoomScaleNormal="85" workbookViewId="0">
      <selection activeCell="F35" sqref="F35:F37"/>
    </sheetView>
  </sheetViews>
  <sheetFormatPr defaultColWidth="9.140625" defaultRowHeight="14.25"/>
  <cols>
    <col min="1" max="1" width="2.5703125" style="22" customWidth="1"/>
    <col min="2" max="2" width="37.7109375" style="8" bestFit="1" customWidth="1"/>
    <col min="3" max="3" width="11.7109375" style="8" customWidth="1"/>
    <col min="4" max="4" width="21.5703125" style="8" customWidth="1"/>
    <col min="5" max="5" width="17" style="8" bestFit="1" customWidth="1"/>
    <col min="6" max="8" width="21.28515625" style="9" customWidth="1"/>
    <col min="9" max="9" width="19.7109375" style="9" bestFit="1" customWidth="1"/>
    <col min="10" max="10" width="23.5703125" style="9" customWidth="1"/>
    <col min="11" max="11" width="21.5703125" style="9" customWidth="1"/>
    <col min="12" max="13" width="27.5703125" style="9" customWidth="1"/>
    <col min="14" max="14" width="72.5703125" style="9" customWidth="1"/>
    <col min="15" max="15" width="10.7109375" style="22" customWidth="1"/>
    <col min="16" max="16" width="11.42578125" style="22" customWidth="1"/>
    <col min="17" max="16384" width="9.140625" style="22"/>
  </cols>
  <sheetData>
    <row r="1" spans="2:14" ht="25.5">
      <c r="B1" s="7" t="s">
        <v>42</v>
      </c>
    </row>
    <row r="2" spans="2:14" ht="18">
      <c r="B2" s="10" t="str">
        <f>'[4]Contract Budget Template'!E5</f>
        <v>Housing Counseling Program</v>
      </c>
    </row>
    <row r="3" spans="2:14">
      <c r="B3" s="11" t="s">
        <v>43</v>
      </c>
      <c r="C3" s="19" t="str">
        <f>'[4]Contract Budget Template'!E4</f>
        <v>Corporación Desarrollo Económico Vivienda y Salud (CODEVyS), Inc.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>
      <c r="B4" s="22"/>
      <c r="C4" s="22"/>
      <c r="D4" s="22"/>
    </row>
    <row r="5" spans="2:14">
      <c r="B5" s="22"/>
      <c r="C5" s="22"/>
      <c r="D5" s="22"/>
      <c r="E5" s="22"/>
    </row>
    <row r="6" spans="2:14" ht="18">
      <c r="B6" s="10" t="s">
        <v>44</v>
      </c>
      <c r="K6" s="76"/>
    </row>
    <row r="7" spans="2:14" ht="68.45" customHeight="1">
      <c r="B7" s="25" t="s">
        <v>45</v>
      </c>
      <c r="C7" s="12" t="s">
        <v>53</v>
      </c>
      <c r="D7" s="12" t="s">
        <v>54</v>
      </c>
      <c r="E7" s="13" t="s">
        <v>55</v>
      </c>
      <c r="F7" s="14" t="s">
        <v>89</v>
      </c>
      <c r="G7" s="38" t="s">
        <v>90</v>
      </c>
      <c r="H7" s="38" t="s">
        <v>91</v>
      </c>
      <c r="I7" s="38" t="s">
        <v>115</v>
      </c>
      <c r="J7" s="38" t="s">
        <v>116</v>
      </c>
      <c r="K7" s="38" t="s">
        <v>87</v>
      </c>
      <c r="L7" s="22"/>
      <c r="M7" s="22"/>
      <c r="N7" s="22"/>
    </row>
    <row r="8" spans="2:14">
      <c r="B8" s="26" t="s">
        <v>59</v>
      </c>
      <c r="C8" s="102">
        <v>1</v>
      </c>
      <c r="D8" s="102">
        <v>80</v>
      </c>
      <c r="E8" s="102">
        <v>64.62</v>
      </c>
      <c r="F8" s="110">
        <f t="shared" ref="F8:F14" si="0">C8*D8*E8</f>
        <v>5169.6000000000004</v>
      </c>
      <c r="G8" s="111">
        <f>SUM(F54:J54)</f>
        <v>20627.84</v>
      </c>
      <c r="H8" s="111">
        <f>I8-G8</f>
        <v>22982.69</v>
      </c>
      <c r="I8" s="112">
        <v>43610.53</v>
      </c>
      <c r="J8" s="110">
        <f>F8*13</f>
        <v>67204.800000000003</v>
      </c>
      <c r="K8" s="111">
        <f>SUM(I8+J8)</f>
        <v>110815.33</v>
      </c>
      <c r="L8" s="22"/>
      <c r="M8" s="22"/>
      <c r="N8" s="22"/>
    </row>
    <row r="9" spans="2:14">
      <c r="B9" s="26" t="s">
        <v>60</v>
      </c>
      <c r="C9" s="102">
        <v>1</v>
      </c>
      <c r="D9" s="102">
        <v>96</v>
      </c>
      <c r="E9" s="102">
        <v>30.378499999999999</v>
      </c>
      <c r="F9" s="110">
        <f t="shared" si="0"/>
        <v>2916.34</v>
      </c>
      <c r="G9" s="111">
        <f>SUM(F55:J55)</f>
        <v>6784</v>
      </c>
      <c r="H9" s="111">
        <f t="shared" ref="H9:H14" si="1">I9-G9</f>
        <v>11395</v>
      </c>
      <c r="I9" s="112">
        <v>18179</v>
      </c>
      <c r="J9" s="110">
        <f t="shared" ref="J9:J14" si="2">F9*13</f>
        <v>37912.42</v>
      </c>
      <c r="K9" s="111">
        <f t="shared" ref="K9:K14" si="3">SUM(I9+J9)</f>
        <v>56091.42</v>
      </c>
      <c r="L9" s="22"/>
      <c r="M9" s="22"/>
      <c r="N9" s="22"/>
    </row>
    <row r="10" spans="2:14">
      <c r="B10" s="26" t="s">
        <v>61</v>
      </c>
      <c r="C10" s="102">
        <v>1</v>
      </c>
      <c r="D10" s="102">
        <v>176</v>
      </c>
      <c r="E10" s="102">
        <v>21.167999999999999</v>
      </c>
      <c r="F10" s="110">
        <f t="shared" si="0"/>
        <v>3725.57</v>
      </c>
      <c r="G10" s="111">
        <f>SUM(F56:J56)</f>
        <v>15429.12</v>
      </c>
      <c r="H10" s="111">
        <f t="shared" si="1"/>
        <v>17116.68</v>
      </c>
      <c r="I10" s="112">
        <v>32545.8</v>
      </c>
      <c r="J10" s="110">
        <f t="shared" si="2"/>
        <v>48432.41</v>
      </c>
      <c r="K10" s="111">
        <f t="shared" si="3"/>
        <v>80978.210000000006</v>
      </c>
      <c r="L10" s="22"/>
      <c r="M10" s="22"/>
      <c r="N10" s="22"/>
    </row>
    <row r="11" spans="2:14">
      <c r="B11" s="26" t="s">
        <v>62</v>
      </c>
      <c r="C11" s="102">
        <v>3</v>
      </c>
      <c r="D11" s="102">
        <v>176</v>
      </c>
      <c r="E11" s="102">
        <v>17.94293</v>
      </c>
      <c r="F11" s="110">
        <f t="shared" si="0"/>
        <v>9473.8700000000008</v>
      </c>
      <c r="G11" s="111">
        <f>SUM(F57:J57)</f>
        <v>34847.78</v>
      </c>
      <c r="H11" s="111">
        <f t="shared" si="1"/>
        <v>42488.38</v>
      </c>
      <c r="I11" s="112">
        <v>77336.160000000003</v>
      </c>
      <c r="J11" s="110">
        <f t="shared" si="2"/>
        <v>123160.31</v>
      </c>
      <c r="K11" s="111">
        <f t="shared" si="3"/>
        <v>200496.47</v>
      </c>
      <c r="L11" s="22"/>
      <c r="M11" s="22"/>
      <c r="N11" s="22"/>
    </row>
    <row r="12" spans="2:14">
      <c r="B12" s="113" t="s">
        <v>123</v>
      </c>
      <c r="C12" s="103">
        <v>2</v>
      </c>
      <c r="D12" s="103">
        <v>176</v>
      </c>
      <c r="E12" s="103">
        <v>16.012</v>
      </c>
      <c r="F12" s="114">
        <f t="shared" si="0"/>
        <v>5636.22</v>
      </c>
      <c r="G12" s="111"/>
      <c r="H12" s="111"/>
      <c r="I12" s="112"/>
      <c r="J12" s="110">
        <f t="shared" si="2"/>
        <v>73270.86</v>
      </c>
      <c r="K12" s="111">
        <f>+J12</f>
        <v>73270.86</v>
      </c>
      <c r="L12" s="22"/>
      <c r="M12" s="22"/>
      <c r="N12" s="22"/>
    </row>
    <row r="13" spans="2:14">
      <c r="B13" s="26" t="s">
        <v>63</v>
      </c>
      <c r="C13" s="102">
        <v>2</v>
      </c>
      <c r="D13" s="102">
        <v>176</v>
      </c>
      <c r="E13" s="102">
        <v>13.14489</v>
      </c>
      <c r="F13" s="110">
        <f t="shared" si="0"/>
        <v>4627</v>
      </c>
      <c r="G13" s="111">
        <f>SUM(F58:J58)</f>
        <v>8981.2800000000007</v>
      </c>
      <c r="H13" s="111">
        <f t="shared" si="1"/>
        <v>10074.25</v>
      </c>
      <c r="I13" s="112">
        <v>19055.53</v>
      </c>
      <c r="J13" s="110">
        <f t="shared" si="2"/>
        <v>60151</v>
      </c>
      <c r="K13" s="111">
        <f t="shared" si="3"/>
        <v>79206.53</v>
      </c>
      <c r="L13" s="22"/>
      <c r="M13" s="22"/>
      <c r="N13" s="22"/>
    </row>
    <row r="14" spans="2:14">
      <c r="B14" s="113" t="s">
        <v>64</v>
      </c>
      <c r="C14" s="103">
        <v>1</v>
      </c>
      <c r="D14" s="103">
        <v>156</v>
      </c>
      <c r="E14" s="103">
        <v>7.75</v>
      </c>
      <c r="F14" s="114">
        <f t="shared" si="0"/>
        <v>1209</v>
      </c>
      <c r="G14" s="115">
        <f t="shared" ref="G14" si="4">SUM(F59:J59)</f>
        <v>0</v>
      </c>
      <c r="H14" s="115">
        <f t="shared" si="1"/>
        <v>450.66</v>
      </c>
      <c r="I14" s="116">
        <v>450.66</v>
      </c>
      <c r="J14" s="110">
        <f t="shared" si="2"/>
        <v>15717</v>
      </c>
      <c r="K14" s="115">
        <f t="shared" si="3"/>
        <v>16167.66</v>
      </c>
      <c r="L14" s="22"/>
      <c r="M14" s="22"/>
      <c r="N14" s="22"/>
    </row>
    <row r="15" spans="2:14">
      <c r="B15" s="189" t="s">
        <v>92</v>
      </c>
      <c r="C15" s="189"/>
      <c r="D15" s="189"/>
      <c r="E15" s="189"/>
      <c r="F15" s="39">
        <f>SUM(F8:F14)</f>
        <v>32757.599999999999</v>
      </c>
      <c r="G15" s="40">
        <f>SUM(G8:G14)</f>
        <v>86670.02</v>
      </c>
      <c r="H15" s="40">
        <f>I15-G15</f>
        <v>104507.66</v>
      </c>
      <c r="I15" s="117">
        <f>SUM(I8:I14)</f>
        <v>191177.68</v>
      </c>
      <c r="J15" s="40">
        <f>SUM(J8:J14)</f>
        <v>425848.8</v>
      </c>
      <c r="K15" s="40">
        <f>SUM(K8:K14)</f>
        <v>617026.48</v>
      </c>
      <c r="L15" s="22"/>
      <c r="M15" s="22"/>
      <c r="N15" s="22"/>
    </row>
    <row r="16" spans="2:14">
      <c r="B16" s="179" t="s">
        <v>117</v>
      </c>
      <c r="C16" s="179"/>
      <c r="D16" s="179"/>
      <c r="E16" s="179"/>
      <c r="F16" s="42">
        <f>F15*13</f>
        <v>425848.8</v>
      </c>
      <c r="G16" s="43"/>
      <c r="H16" s="43"/>
      <c r="I16" s="43"/>
      <c r="J16" s="44" t="s">
        <v>93</v>
      </c>
      <c r="K16" s="36">
        <f>I15+F16</f>
        <v>617026.48</v>
      </c>
      <c r="L16" s="15"/>
      <c r="M16" s="22"/>
      <c r="N16" s="22"/>
    </row>
    <row r="17" spans="2:15">
      <c r="K17" s="41">
        <f>+K15+H15+G15</f>
        <v>808204.16</v>
      </c>
      <c r="N17" s="22"/>
    </row>
    <row r="18" spans="2:15" ht="21.6" customHeight="1">
      <c r="B18" s="16" t="s">
        <v>46</v>
      </c>
      <c r="L18" s="22"/>
      <c r="M18" s="22"/>
      <c r="N18" s="22"/>
    </row>
    <row r="19" spans="2:15" ht="32.1" customHeight="1">
      <c r="B19" s="18" t="s">
        <v>47</v>
      </c>
      <c r="C19" s="190" t="s">
        <v>48</v>
      </c>
      <c r="D19" s="191"/>
      <c r="E19" s="192"/>
      <c r="F19" s="27" t="s">
        <v>49</v>
      </c>
      <c r="G19" s="22"/>
      <c r="H19" s="22"/>
      <c r="I19" s="22"/>
      <c r="J19" s="22"/>
      <c r="K19" s="22"/>
      <c r="L19" s="22"/>
      <c r="M19" s="22"/>
      <c r="N19" s="22"/>
    </row>
    <row r="20" spans="2:15" ht="41.1" customHeight="1">
      <c r="B20" s="20" t="s">
        <v>65</v>
      </c>
      <c r="C20" s="180" t="s">
        <v>66</v>
      </c>
      <c r="D20" s="181"/>
      <c r="E20" s="182"/>
      <c r="F20" s="107">
        <v>7800</v>
      </c>
      <c r="H20" s="22"/>
      <c r="I20" s="22"/>
      <c r="J20" s="22"/>
      <c r="K20" s="22"/>
      <c r="L20" s="22"/>
      <c r="M20" s="22"/>
      <c r="N20" s="22"/>
    </row>
    <row r="21" spans="2:15" ht="15.6" customHeight="1">
      <c r="B21" s="193" t="s">
        <v>56</v>
      </c>
      <c r="C21" s="194"/>
      <c r="D21" s="194"/>
      <c r="E21" s="195"/>
      <c r="F21" s="96">
        <f>SUM(F20)</f>
        <v>7800</v>
      </c>
      <c r="G21" s="22"/>
      <c r="H21" s="22"/>
      <c r="I21" s="22"/>
      <c r="J21" s="22"/>
      <c r="K21" s="22"/>
      <c r="L21" s="22"/>
      <c r="M21" s="22"/>
      <c r="N21" s="22"/>
    </row>
    <row r="22" spans="2:15">
      <c r="B22" s="15"/>
      <c r="F22" s="97"/>
      <c r="I22" s="22"/>
      <c r="J22" s="22"/>
      <c r="K22" s="22"/>
      <c r="L22" s="22"/>
      <c r="M22" s="22"/>
      <c r="N22" s="22"/>
    </row>
    <row r="23" spans="2:15" ht="18">
      <c r="B23" s="16" t="s">
        <v>57</v>
      </c>
      <c r="F23" s="97"/>
      <c r="I23" s="22"/>
      <c r="J23" s="22"/>
      <c r="K23" s="22"/>
      <c r="L23" s="22"/>
      <c r="M23" s="22"/>
      <c r="N23" s="22"/>
    </row>
    <row r="24" spans="2:15" ht="13.35" customHeight="1">
      <c r="B24" s="18" t="s">
        <v>50</v>
      </c>
      <c r="C24" s="183" t="s">
        <v>51</v>
      </c>
      <c r="D24" s="184"/>
      <c r="E24" s="185"/>
      <c r="F24" s="14" t="s">
        <v>49</v>
      </c>
      <c r="I24" s="22"/>
      <c r="J24" s="22"/>
      <c r="K24" s="22"/>
      <c r="L24" s="22"/>
      <c r="M24" s="22"/>
      <c r="N24" s="22"/>
    </row>
    <row r="25" spans="2:15" ht="15.6" customHeight="1">
      <c r="B25" s="80" t="s">
        <v>88</v>
      </c>
      <c r="C25" s="212" t="s">
        <v>124</v>
      </c>
      <c r="D25" s="212"/>
      <c r="E25" s="212"/>
      <c r="F25" s="106">
        <v>8400</v>
      </c>
      <c r="I25" s="22"/>
      <c r="J25" s="22"/>
      <c r="K25" s="22"/>
      <c r="L25" s="22"/>
      <c r="M25" s="22"/>
      <c r="N25" s="22"/>
    </row>
    <row r="26" spans="2:15">
      <c r="B26" s="95" t="s">
        <v>125</v>
      </c>
      <c r="C26" s="212" t="s">
        <v>81</v>
      </c>
      <c r="D26" s="212"/>
      <c r="E26" s="212"/>
      <c r="F26" s="108">
        <v>10822.6</v>
      </c>
      <c r="G26" s="94"/>
      <c r="H26" s="22">
        <f>10824.41-1.75</f>
        <v>10822.66</v>
      </c>
      <c r="I26" s="22"/>
      <c r="J26" s="22"/>
      <c r="K26" s="22"/>
      <c r="L26" s="22"/>
      <c r="M26" s="22"/>
      <c r="N26" s="22"/>
    </row>
    <row r="27" spans="2:15" ht="30.6" customHeight="1">
      <c r="B27" s="80" t="s">
        <v>67</v>
      </c>
      <c r="C27" s="213" t="s">
        <v>68</v>
      </c>
      <c r="D27" s="213"/>
      <c r="E27" s="213"/>
      <c r="F27" s="109">
        <v>15400</v>
      </c>
      <c r="G27" s="22"/>
      <c r="H27" s="22"/>
      <c r="I27" s="22"/>
      <c r="J27" s="22"/>
      <c r="K27" s="22"/>
      <c r="L27" s="22"/>
      <c r="M27" s="22"/>
      <c r="N27" s="22"/>
    </row>
    <row r="28" spans="2:15">
      <c r="B28" s="80" t="s">
        <v>126</v>
      </c>
      <c r="C28" s="214" t="s">
        <v>78</v>
      </c>
      <c r="D28" s="214"/>
      <c r="E28" s="214"/>
      <c r="F28" s="109" t="e">
        <f>#REF!</f>
        <v>#REF!</v>
      </c>
      <c r="G28" s="22"/>
      <c r="H28" s="22"/>
      <c r="I28" s="22"/>
      <c r="J28" s="22"/>
      <c r="K28" s="22"/>
      <c r="L28" s="22"/>
      <c r="M28" s="22"/>
      <c r="N28" s="22"/>
    </row>
    <row r="29" spans="2:15">
      <c r="B29" s="179" t="s">
        <v>52</v>
      </c>
      <c r="C29" s="215"/>
      <c r="D29" s="215"/>
      <c r="E29" s="215"/>
      <c r="F29" s="83" t="e">
        <f>SUM(F25:F28)</f>
        <v>#REF!</v>
      </c>
      <c r="G29" s="22"/>
      <c r="H29" s="22"/>
      <c r="I29" s="22"/>
      <c r="J29" s="22"/>
      <c r="K29" s="22"/>
      <c r="L29" s="22"/>
      <c r="M29" s="22"/>
      <c r="N29" s="22"/>
    </row>
    <row r="30" spans="2:15">
      <c r="I30" s="37"/>
      <c r="J30" s="37"/>
      <c r="K30" s="22"/>
      <c r="L30" s="22"/>
      <c r="M30" s="22"/>
      <c r="N30" s="22"/>
    </row>
    <row r="31" spans="2:15">
      <c r="E31" s="15"/>
      <c r="I31" s="37"/>
      <c r="J31" s="37"/>
      <c r="K31" s="22"/>
      <c r="L31" s="22"/>
      <c r="M31" s="22"/>
      <c r="N31" s="22"/>
      <c r="O31" s="22">
        <f>SUM(C31:N31)</f>
        <v>0</v>
      </c>
    </row>
    <row r="32" spans="2:15">
      <c r="I32" s="37"/>
      <c r="J32" s="37"/>
      <c r="K32" s="22"/>
      <c r="L32" s="22"/>
      <c r="M32" s="22"/>
      <c r="N32" s="22"/>
    </row>
    <row r="33" spans="1:23" ht="18">
      <c r="B33" s="10" t="s">
        <v>58</v>
      </c>
      <c r="I33" s="37"/>
      <c r="J33" s="37"/>
      <c r="K33" s="22"/>
      <c r="L33" s="22"/>
      <c r="M33" s="93"/>
      <c r="N33" s="22"/>
    </row>
    <row r="34" spans="1:23" ht="32.450000000000003" customHeight="1">
      <c r="B34" s="18" t="s">
        <v>50</v>
      </c>
      <c r="C34" s="216" t="s">
        <v>51</v>
      </c>
      <c r="D34" s="217"/>
      <c r="E34" s="218"/>
      <c r="F34" s="82" t="s">
        <v>49</v>
      </c>
      <c r="G34" s="22"/>
      <c r="H34" s="22"/>
      <c r="I34" s="22"/>
      <c r="J34" s="22"/>
      <c r="K34" s="22"/>
      <c r="L34" s="22"/>
      <c r="M34" s="22"/>
      <c r="N34" s="22"/>
    </row>
    <row r="35" spans="1:23" ht="29.45" customHeight="1">
      <c r="B35" s="80" t="s">
        <v>69</v>
      </c>
      <c r="C35" s="219">
        <v>13100.18</v>
      </c>
      <c r="D35" s="219"/>
      <c r="E35" s="219"/>
      <c r="F35" s="104">
        <v>3000</v>
      </c>
      <c r="G35" s="92"/>
      <c r="H35" s="22"/>
      <c r="I35" s="22"/>
      <c r="J35" s="22"/>
      <c r="K35" s="22"/>
      <c r="L35" s="22"/>
      <c r="M35" s="22"/>
      <c r="N35" s="22"/>
    </row>
    <row r="36" spans="1:23" ht="21" customHeight="1">
      <c r="B36" s="90" t="s">
        <v>71</v>
      </c>
      <c r="C36" s="219" t="s">
        <v>74</v>
      </c>
      <c r="D36" s="219"/>
      <c r="E36" s="219"/>
      <c r="F36" s="105">
        <v>13100.18</v>
      </c>
      <c r="G36" s="92"/>
      <c r="H36" s="8"/>
      <c r="I36" s="22"/>
      <c r="J36" s="22"/>
      <c r="K36" s="22"/>
      <c r="L36" s="22"/>
      <c r="M36" s="22"/>
      <c r="N36" s="22"/>
    </row>
    <row r="37" spans="1:23" ht="29.45" customHeight="1">
      <c r="B37" s="90" t="s">
        <v>72</v>
      </c>
      <c r="C37" s="219" t="s">
        <v>73</v>
      </c>
      <c r="D37" s="219"/>
      <c r="E37" s="219"/>
      <c r="F37" s="105">
        <v>8500</v>
      </c>
      <c r="G37" s="92"/>
      <c r="H37" s="8"/>
      <c r="I37" s="94"/>
      <c r="J37" s="22"/>
      <c r="K37" s="22"/>
      <c r="L37" s="22"/>
      <c r="M37" s="22"/>
      <c r="N37" s="22"/>
    </row>
    <row r="38" spans="1:23" ht="18" customHeight="1">
      <c r="B38" s="179" t="s">
        <v>52</v>
      </c>
      <c r="C38" s="215"/>
      <c r="D38" s="215"/>
      <c r="E38" s="215"/>
      <c r="F38" s="83">
        <f>SUM(F35:F37)</f>
        <v>24600.18</v>
      </c>
      <c r="J38" s="22"/>
      <c r="K38" s="22"/>
      <c r="L38" s="22"/>
      <c r="M38" s="22"/>
      <c r="N38" s="22"/>
    </row>
    <row r="39" spans="1:23">
      <c r="F39" s="94"/>
    </row>
    <row r="40" spans="1:23">
      <c r="I40" s="41"/>
      <c r="L40" s="28"/>
      <c r="M40" s="28"/>
    </row>
    <row r="41" spans="1:23" ht="15" thickBot="1">
      <c r="A41" s="46"/>
      <c r="B41" s="47"/>
      <c r="C41" s="47"/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6"/>
      <c r="P41" s="46"/>
      <c r="Q41" s="46"/>
      <c r="R41" s="46"/>
      <c r="S41" s="46"/>
      <c r="T41" s="46"/>
      <c r="U41" s="46"/>
      <c r="V41" s="46"/>
      <c r="W41" s="46"/>
    </row>
    <row r="43" spans="1:23" ht="24.6" customHeight="1">
      <c r="C43" s="220" t="s">
        <v>94</v>
      </c>
      <c r="D43" s="220"/>
      <c r="E43" s="220"/>
    </row>
    <row r="44" spans="1:23" ht="15" thickBot="1"/>
    <row r="45" spans="1:23">
      <c r="E45" s="77" t="s">
        <v>95</v>
      </c>
      <c r="F45" s="85" t="e">
        <f>F38+F29+F21+K16</f>
        <v>#REF!</v>
      </c>
      <c r="G45" s="84" t="s">
        <v>118</v>
      </c>
      <c r="H45" s="81"/>
    </row>
    <row r="46" spans="1:23">
      <c r="E46" s="78" t="s">
        <v>96</v>
      </c>
      <c r="F46" s="86">
        <v>749999.98</v>
      </c>
      <c r="G46" s="81"/>
      <c r="H46" s="81"/>
    </row>
    <row r="47" spans="1:23" ht="15" thickBot="1">
      <c r="E47" s="79" t="s">
        <v>97</v>
      </c>
      <c r="F47" s="87" t="e">
        <f>F46-F45</f>
        <v>#REF!</v>
      </c>
      <c r="G47" s="84" t="s">
        <v>119</v>
      </c>
      <c r="H47" s="81"/>
    </row>
    <row r="51" spans="4:14" ht="15" thickBot="1">
      <c r="D51" s="211" t="s">
        <v>98</v>
      </c>
      <c r="E51" s="211"/>
      <c r="F51" s="49" t="s">
        <v>99</v>
      </c>
      <c r="G51" s="49" t="s">
        <v>99</v>
      </c>
      <c r="H51" s="49" t="s">
        <v>99</v>
      </c>
      <c r="I51" s="49" t="s">
        <v>99</v>
      </c>
      <c r="J51" s="49" t="s">
        <v>99</v>
      </c>
      <c r="K51" s="49"/>
      <c r="L51" s="49"/>
      <c r="M51" s="22"/>
      <c r="N51" s="22"/>
    </row>
    <row r="52" spans="4:14">
      <c r="D52" s="223" t="s">
        <v>45</v>
      </c>
      <c r="E52" s="225" t="s">
        <v>100</v>
      </c>
      <c r="F52" s="227" t="s">
        <v>101</v>
      </c>
      <c r="G52" s="229" t="s">
        <v>102</v>
      </c>
      <c r="H52" s="229" t="s">
        <v>103</v>
      </c>
      <c r="I52" s="229" t="s">
        <v>104</v>
      </c>
      <c r="J52" s="221" t="s">
        <v>105</v>
      </c>
      <c r="K52" s="50" t="s">
        <v>106</v>
      </c>
      <c r="L52" s="22"/>
      <c r="M52" s="22"/>
      <c r="N52" s="22"/>
    </row>
    <row r="53" spans="4:14" ht="15" thickBot="1">
      <c r="D53" s="224"/>
      <c r="E53" s="226"/>
      <c r="F53" s="228"/>
      <c r="G53" s="228"/>
      <c r="H53" s="228"/>
      <c r="I53" s="228"/>
      <c r="J53" s="222"/>
      <c r="K53" s="51" t="s">
        <v>107</v>
      </c>
      <c r="L53" s="22"/>
      <c r="M53" s="22"/>
      <c r="N53" s="22"/>
    </row>
    <row r="54" spans="4:14">
      <c r="D54" s="52" t="s">
        <v>59</v>
      </c>
      <c r="E54" s="53">
        <v>1</v>
      </c>
      <c r="F54" s="54">
        <v>2351.36</v>
      </c>
      <c r="G54" s="55">
        <v>4595.84</v>
      </c>
      <c r="H54" s="56">
        <v>4488.96</v>
      </c>
      <c r="I54" s="55">
        <v>4595.84</v>
      </c>
      <c r="J54" s="55">
        <v>4595.84</v>
      </c>
      <c r="K54" s="57">
        <f>SUM(F54:J54)</f>
        <v>20627.84</v>
      </c>
      <c r="L54" s="22"/>
      <c r="M54" s="22"/>
      <c r="N54" s="22"/>
    </row>
    <row r="55" spans="4:14">
      <c r="D55" s="58" t="s">
        <v>108</v>
      </c>
      <c r="E55" s="53">
        <v>1</v>
      </c>
      <c r="F55" s="59"/>
      <c r="G55" s="60"/>
      <c r="H55" s="56">
        <v>2226</v>
      </c>
      <c r="I55" s="55">
        <v>2279</v>
      </c>
      <c r="J55" s="55">
        <v>2279</v>
      </c>
      <c r="K55" s="57">
        <f>SUM(F55:J55)</f>
        <v>6784</v>
      </c>
      <c r="L55" s="22"/>
      <c r="M55" s="22"/>
      <c r="N55" s="22"/>
    </row>
    <row r="56" spans="4:14">
      <c r="D56" s="58" t="s">
        <v>109</v>
      </c>
      <c r="E56" s="53">
        <v>1</v>
      </c>
      <c r="F56" s="59">
        <v>1767.92</v>
      </c>
      <c r="G56" s="60">
        <v>3455.48</v>
      </c>
      <c r="H56" s="56">
        <v>3375.12</v>
      </c>
      <c r="I56" s="55">
        <v>3455.48</v>
      </c>
      <c r="J56" s="55">
        <v>3375.12</v>
      </c>
      <c r="K56" s="57">
        <f>SUM(F56:J56)</f>
        <v>15429.12</v>
      </c>
      <c r="L56" s="22"/>
      <c r="M56" s="22"/>
      <c r="N56" s="22"/>
    </row>
    <row r="57" spans="4:14">
      <c r="D57" s="58" t="s">
        <v>110</v>
      </c>
      <c r="E57" s="53">
        <v>3</v>
      </c>
      <c r="F57" s="59">
        <v>1993.2</v>
      </c>
      <c r="G57" s="60">
        <v>7839.92</v>
      </c>
      <c r="H57" s="56">
        <v>8371.44</v>
      </c>
      <c r="I57" s="55">
        <v>8072.46</v>
      </c>
      <c r="J57" s="55">
        <v>8570.76</v>
      </c>
      <c r="K57" s="57">
        <f>SUM(F57:J57)</f>
        <v>34847.78</v>
      </c>
      <c r="L57" s="22"/>
      <c r="M57" s="22"/>
      <c r="N57" s="22"/>
    </row>
    <row r="58" spans="4:14">
      <c r="D58" s="58" t="s">
        <v>63</v>
      </c>
      <c r="E58" s="53">
        <v>1</v>
      </c>
      <c r="F58" s="59">
        <v>855.36</v>
      </c>
      <c r="G58" s="60">
        <v>2043.36</v>
      </c>
      <c r="H58" s="56">
        <v>1995.84</v>
      </c>
      <c r="I58" s="55">
        <v>2043.36</v>
      </c>
      <c r="J58" s="55">
        <v>2043.36</v>
      </c>
      <c r="K58" s="57">
        <f>SUM(F58:J58)</f>
        <v>8981.2800000000007</v>
      </c>
      <c r="L58" s="22"/>
      <c r="M58" s="22"/>
      <c r="N58" s="22"/>
    </row>
    <row r="59" spans="4:14" ht="15">
      <c r="D59" s="61" t="s">
        <v>111</v>
      </c>
      <c r="E59" s="53">
        <v>1</v>
      </c>
      <c r="F59" s="59"/>
      <c r="G59" s="60"/>
      <c r="H59" s="55"/>
      <c r="I59" s="55"/>
      <c r="J59" s="55"/>
      <c r="K59" s="57">
        <v>0</v>
      </c>
      <c r="L59" s="22"/>
      <c r="M59" s="22"/>
      <c r="N59" s="22"/>
    </row>
    <row r="60" spans="4:14">
      <c r="D60" s="62" t="s">
        <v>112</v>
      </c>
      <c r="E60" s="63"/>
      <c r="F60" s="64">
        <v>6967.84</v>
      </c>
      <c r="G60" s="64">
        <v>17934.599999999999</v>
      </c>
      <c r="H60" s="64">
        <v>20457.36</v>
      </c>
      <c r="I60" s="64">
        <v>20446.14</v>
      </c>
      <c r="J60" s="64">
        <v>20864.080000000002</v>
      </c>
      <c r="K60" s="64">
        <v>86670.02</v>
      </c>
      <c r="L60" s="22"/>
      <c r="M60" s="22"/>
      <c r="N60" s="22"/>
    </row>
    <row r="61" spans="4:14">
      <c r="D61" s="65"/>
      <c r="E61" s="65"/>
      <c r="F61" s="66"/>
      <c r="G61" s="66"/>
      <c r="H61" s="66"/>
      <c r="I61" s="66"/>
      <c r="J61" s="66"/>
      <c r="K61" s="66"/>
      <c r="N61" s="22"/>
    </row>
  </sheetData>
  <mergeCells count="25">
    <mergeCell ref="J52:J53"/>
    <mergeCell ref="D52:D53"/>
    <mergeCell ref="E52:E53"/>
    <mergeCell ref="F52:F53"/>
    <mergeCell ref="G52:G53"/>
    <mergeCell ref="H52:H53"/>
    <mergeCell ref="I52:I53"/>
    <mergeCell ref="D51:E51"/>
    <mergeCell ref="C25:E25"/>
    <mergeCell ref="C26:E26"/>
    <mergeCell ref="C27:E27"/>
    <mergeCell ref="C28:E28"/>
    <mergeCell ref="B29:E29"/>
    <mergeCell ref="C34:E34"/>
    <mergeCell ref="C35:E35"/>
    <mergeCell ref="C36:E36"/>
    <mergeCell ref="C37:E37"/>
    <mergeCell ref="B38:E38"/>
    <mergeCell ref="C43:E43"/>
    <mergeCell ref="C24:E24"/>
    <mergeCell ref="B15:E15"/>
    <mergeCell ref="B16:E16"/>
    <mergeCell ref="C19:E19"/>
    <mergeCell ref="C20:E20"/>
    <mergeCell ref="B21:E21"/>
  </mergeCells>
  <pageMargins left="0.45" right="0.45" top="0.5" bottom="0.5" header="0.3" footer="0.3"/>
  <pageSetup paperSize="5" scale="6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9560-7920-4B0A-A23F-AA8C87F84D8A}">
  <sheetPr codeName="Sheet3"/>
  <dimension ref="A1:W61"/>
  <sheetViews>
    <sheetView topLeftCell="A4" zoomScale="85" zoomScaleNormal="85" workbookViewId="0">
      <selection activeCell="D8" sqref="D8:D14"/>
    </sheetView>
  </sheetViews>
  <sheetFormatPr defaultColWidth="9.140625" defaultRowHeight="14.25"/>
  <cols>
    <col min="1" max="1" width="2.5703125" style="22" customWidth="1"/>
    <col min="2" max="2" width="37.7109375" style="8" bestFit="1" customWidth="1"/>
    <col min="3" max="3" width="11.7109375" style="8" customWidth="1"/>
    <col min="4" max="4" width="21.5703125" style="8" customWidth="1"/>
    <col min="5" max="5" width="21.140625" style="8" customWidth="1"/>
    <col min="6" max="8" width="21.28515625" style="9" customWidth="1"/>
    <col min="9" max="9" width="19.7109375" style="9" bestFit="1" customWidth="1"/>
    <col min="10" max="10" width="23.5703125" style="9" customWidth="1"/>
    <col min="11" max="11" width="21.5703125" style="9" customWidth="1"/>
    <col min="12" max="13" width="27.5703125" style="9" customWidth="1"/>
    <col min="14" max="14" width="72.5703125" style="9" customWidth="1"/>
    <col min="15" max="15" width="10.7109375" style="22" customWidth="1"/>
    <col min="16" max="16" width="11.42578125" style="22" customWidth="1"/>
    <col min="17" max="16384" width="9.140625" style="22"/>
  </cols>
  <sheetData>
    <row r="1" spans="2:14" ht="25.5">
      <c r="B1" s="7" t="s">
        <v>42</v>
      </c>
    </row>
    <row r="2" spans="2:14" ht="18">
      <c r="B2" s="10" t="str">
        <f>'[4]Contract Budget Template'!E5</f>
        <v>Housing Counseling Program</v>
      </c>
    </row>
    <row r="3" spans="2:14">
      <c r="B3" s="11" t="s">
        <v>43</v>
      </c>
      <c r="C3" s="19" t="str">
        <f>'[4]Contract Budget Template'!E4</f>
        <v>Corporación Desarrollo Económico Vivienda y Salud (CODEVyS), Inc.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>
      <c r="B4" s="22"/>
      <c r="C4" s="22"/>
      <c r="D4" s="22"/>
    </row>
    <row r="5" spans="2:14">
      <c r="B5" s="22"/>
      <c r="C5" s="22"/>
      <c r="D5" s="22"/>
      <c r="E5" s="22"/>
    </row>
    <row r="6" spans="2:14" ht="18">
      <c r="B6" s="10" t="s">
        <v>44</v>
      </c>
      <c r="K6" s="76"/>
    </row>
    <row r="7" spans="2:14" ht="68.45" customHeight="1">
      <c r="B7" s="25" t="s">
        <v>45</v>
      </c>
      <c r="C7" s="12" t="s">
        <v>53</v>
      </c>
      <c r="D7" s="12" t="s">
        <v>54</v>
      </c>
      <c r="E7" s="13" t="s">
        <v>55</v>
      </c>
      <c r="F7" s="14" t="s">
        <v>89</v>
      </c>
      <c r="G7" s="38" t="s">
        <v>90</v>
      </c>
      <c r="H7" s="38" t="s">
        <v>91</v>
      </c>
      <c r="I7" s="38" t="s">
        <v>115</v>
      </c>
      <c r="J7" s="38" t="s">
        <v>116</v>
      </c>
      <c r="K7" s="38" t="s">
        <v>87</v>
      </c>
      <c r="L7" s="22"/>
      <c r="M7" s="22"/>
      <c r="N7" s="22"/>
    </row>
    <row r="8" spans="2:14">
      <c r="B8" s="26" t="s">
        <v>59</v>
      </c>
      <c r="C8" s="102">
        <v>1</v>
      </c>
      <c r="D8" s="102">
        <v>80</v>
      </c>
      <c r="E8" s="102">
        <v>64.62</v>
      </c>
      <c r="F8" s="110">
        <v>5169.84</v>
      </c>
      <c r="G8" s="111">
        <f>SUM(F54:J54)</f>
        <v>20627.84</v>
      </c>
      <c r="H8" s="111">
        <f>I8-G8</f>
        <v>2354.81</v>
      </c>
      <c r="I8" s="112">
        <v>22982.65</v>
      </c>
      <c r="J8" s="110">
        <f>F8*13</f>
        <v>67207.92</v>
      </c>
      <c r="K8" s="111">
        <f>SUM(I8+J8)</f>
        <v>90190.57</v>
      </c>
      <c r="L8" s="22"/>
      <c r="M8" s="22"/>
      <c r="N8" s="22"/>
    </row>
    <row r="9" spans="2:14">
      <c r="B9" s="26" t="s">
        <v>60</v>
      </c>
      <c r="C9" s="102">
        <v>1</v>
      </c>
      <c r="D9" s="102">
        <v>96</v>
      </c>
      <c r="E9" s="102">
        <v>30.378499999999999</v>
      </c>
      <c r="F9" s="110">
        <f t="shared" ref="F9:F14" si="0">C9*D9*E9</f>
        <v>2916.34</v>
      </c>
      <c r="G9" s="111">
        <f>SUM(F55:J55)</f>
        <v>6784</v>
      </c>
      <c r="H9" s="111">
        <f t="shared" ref="H9:H14" si="1">I9-G9</f>
        <v>4611</v>
      </c>
      <c r="I9" s="112">
        <v>11395</v>
      </c>
      <c r="J9" s="110">
        <f t="shared" ref="J9:J14" si="2">F9*13</f>
        <v>37912.42</v>
      </c>
      <c r="K9" s="111">
        <f t="shared" ref="K9:K14" si="3">SUM(I9+J9)</f>
        <v>49307.42</v>
      </c>
      <c r="L9" s="22"/>
      <c r="M9" s="22"/>
      <c r="N9" s="22"/>
    </row>
    <row r="10" spans="2:14">
      <c r="B10" s="26" t="s">
        <v>61</v>
      </c>
      <c r="C10" s="102">
        <v>1</v>
      </c>
      <c r="D10" s="102">
        <v>176</v>
      </c>
      <c r="E10" s="102">
        <v>21.167999999999999</v>
      </c>
      <c r="F10" s="110">
        <f t="shared" si="0"/>
        <v>3725.57</v>
      </c>
      <c r="G10" s="111">
        <f>SUM(F56:J56)</f>
        <v>15429.12</v>
      </c>
      <c r="H10" s="111">
        <f t="shared" si="1"/>
        <v>1607.2</v>
      </c>
      <c r="I10" s="112">
        <v>17036.32</v>
      </c>
      <c r="J10" s="110">
        <f t="shared" si="2"/>
        <v>48432.41</v>
      </c>
      <c r="K10" s="111">
        <f t="shared" si="3"/>
        <v>65468.73</v>
      </c>
      <c r="L10" s="22"/>
      <c r="M10" s="22"/>
      <c r="N10" s="22"/>
    </row>
    <row r="11" spans="2:14">
      <c r="B11" s="26" t="s">
        <v>62</v>
      </c>
      <c r="C11" s="102">
        <v>3</v>
      </c>
      <c r="D11" s="102">
        <v>176</v>
      </c>
      <c r="E11" s="102">
        <v>17.94293</v>
      </c>
      <c r="F11" s="110">
        <f t="shared" si="0"/>
        <v>9473.8700000000008</v>
      </c>
      <c r="G11" s="111">
        <f>SUM(F57:J57)</f>
        <v>34847.78</v>
      </c>
      <c r="H11" s="111">
        <f t="shared" si="1"/>
        <v>6743.66</v>
      </c>
      <c r="I11" s="112">
        <v>41591.440000000002</v>
      </c>
      <c r="J11" s="110">
        <f t="shared" si="2"/>
        <v>123160.31</v>
      </c>
      <c r="K11" s="111">
        <f t="shared" si="3"/>
        <v>164751.75</v>
      </c>
      <c r="L11" s="22"/>
      <c r="M11" s="22"/>
      <c r="N11" s="22"/>
    </row>
    <row r="12" spans="2:14">
      <c r="B12" s="113" t="s">
        <v>123</v>
      </c>
      <c r="C12" s="103">
        <v>2</v>
      </c>
      <c r="D12" s="103">
        <v>176</v>
      </c>
      <c r="E12" s="103">
        <v>16.012</v>
      </c>
      <c r="F12" s="114">
        <f t="shared" ref="F12" si="4">C12*D12*E12</f>
        <v>5636.22</v>
      </c>
      <c r="G12" s="111"/>
      <c r="H12" s="111"/>
      <c r="I12" s="112"/>
      <c r="J12" s="110">
        <f t="shared" si="2"/>
        <v>73270.86</v>
      </c>
      <c r="K12" s="111">
        <f>+J12</f>
        <v>73270.86</v>
      </c>
      <c r="L12" s="22"/>
      <c r="M12" s="22"/>
      <c r="N12" s="22"/>
    </row>
    <row r="13" spans="2:14">
      <c r="B13" s="26" t="s">
        <v>63</v>
      </c>
      <c r="C13" s="102">
        <v>2</v>
      </c>
      <c r="D13" s="102">
        <v>176</v>
      </c>
      <c r="E13" s="102">
        <v>13.14489</v>
      </c>
      <c r="F13" s="110">
        <f t="shared" si="0"/>
        <v>4627</v>
      </c>
      <c r="G13" s="111">
        <f>SUM(F58:J58)</f>
        <v>8981.2800000000007</v>
      </c>
      <c r="H13" s="111">
        <f t="shared" si="1"/>
        <v>1092.96</v>
      </c>
      <c r="I13" s="112">
        <v>10074.24</v>
      </c>
      <c r="J13" s="110">
        <f t="shared" si="2"/>
        <v>60151</v>
      </c>
      <c r="K13" s="111">
        <f t="shared" si="3"/>
        <v>70225.240000000005</v>
      </c>
      <c r="L13" s="22"/>
      <c r="M13" s="22"/>
      <c r="N13" s="22"/>
    </row>
    <row r="14" spans="2:14">
      <c r="B14" s="113" t="s">
        <v>64</v>
      </c>
      <c r="C14" s="103">
        <v>1</v>
      </c>
      <c r="D14" s="103">
        <v>156.57300000000001</v>
      </c>
      <c r="E14" s="103">
        <v>7.75</v>
      </c>
      <c r="F14" s="114">
        <f t="shared" si="0"/>
        <v>1213.44</v>
      </c>
      <c r="G14" s="115">
        <f t="shared" ref="G14" si="5">SUM(F59:J59)</f>
        <v>0</v>
      </c>
      <c r="H14" s="115">
        <f t="shared" si="1"/>
        <v>450.66</v>
      </c>
      <c r="I14" s="116">
        <v>450.66</v>
      </c>
      <c r="J14" s="110">
        <f t="shared" si="2"/>
        <v>15774.72</v>
      </c>
      <c r="K14" s="115">
        <f t="shared" si="3"/>
        <v>16225.38</v>
      </c>
      <c r="L14" s="22"/>
      <c r="M14" s="22"/>
      <c r="N14" s="22"/>
    </row>
    <row r="15" spans="2:14">
      <c r="B15" s="189" t="s">
        <v>92</v>
      </c>
      <c r="C15" s="189"/>
      <c r="D15" s="189"/>
      <c r="E15" s="189"/>
      <c r="F15" s="39">
        <f>SUM(F8:F14)</f>
        <v>32762.28</v>
      </c>
      <c r="G15" s="40">
        <f>SUM(G8:G14)</f>
        <v>86670.02</v>
      </c>
      <c r="H15" s="40">
        <f>I15-G15</f>
        <v>16860.29</v>
      </c>
      <c r="I15" s="40">
        <f>SUM(I8:I14)</f>
        <v>103530.31</v>
      </c>
      <c r="J15" s="40">
        <f>SUM(J8:J14)</f>
        <v>425909.64</v>
      </c>
      <c r="K15" s="40">
        <f>SUM(K8:K14)</f>
        <v>529439.94999999995</v>
      </c>
      <c r="L15" s="22"/>
      <c r="M15" s="22"/>
      <c r="N15" s="22"/>
    </row>
    <row r="16" spans="2:14">
      <c r="B16" s="179" t="s">
        <v>117</v>
      </c>
      <c r="C16" s="179"/>
      <c r="D16" s="179"/>
      <c r="E16" s="179"/>
      <c r="F16" s="42">
        <f>F15*13</f>
        <v>425909.64</v>
      </c>
      <c r="G16" s="43"/>
      <c r="H16" s="43"/>
      <c r="I16" s="43"/>
      <c r="J16" s="44" t="s">
        <v>93</v>
      </c>
      <c r="K16" s="36">
        <f>I15+F16</f>
        <v>529439.94999999995</v>
      </c>
      <c r="L16" s="15"/>
      <c r="M16" s="22"/>
      <c r="N16" s="22"/>
    </row>
    <row r="17" spans="2:15">
      <c r="K17" s="41">
        <f>+K15+H15+G15</f>
        <v>632970.26</v>
      </c>
      <c r="N17" s="22"/>
    </row>
    <row r="18" spans="2:15" ht="21.6" customHeight="1">
      <c r="B18" s="16" t="s">
        <v>46</v>
      </c>
      <c r="L18" s="22"/>
      <c r="M18" s="22"/>
      <c r="N18" s="22"/>
    </row>
    <row r="19" spans="2:15" ht="32.1" customHeight="1">
      <c r="B19" s="18" t="s">
        <v>47</v>
      </c>
      <c r="C19" s="190" t="s">
        <v>48</v>
      </c>
      <c r="D19" s="191"/>
      <c r="E19" s="192"/>
      <c r="F19" s="27" t="s">
        <v>49</v>
      </c>
      <c r="G19" s="22"/>
      <c r="H19" s="22"/>
      <c r="I19" s="22"/>
      <c r="J19" s="22"/>
      <c r="K19" s="22"/>
      <c r="L19" s="22"/>
      <c r="M19" s="22"/>
      <c r="N19" s="22"/>
    </row>
    <row r="20" spans="2:15" ht="41.1" customHeight="1">
      <c r="B20" s="20" t="s">
        <v>65</v>
      </c>
      <c r="C20" s="180" t="s">
        <v>66</v>
      </c>
      <c r="D20" s="181"/>
      <c r="E20" s="182"/>
      <c r="F20" s="107">
        <v>6600</v>
      </c>
      <c r="H20" s="22"/>
      <c r="I20" s="22"/>
      <c r="J20" s="22"/>
      <c r="K20" s="22"/>
      <c r="L20" s="22"/>
      <c r="M20" s="22"/>
      <c r="N20" s="22"/>
    </row>
    <row r="21" spans="2:15" ht="15.6" customHeight="1">
      <c r="B21" s="193" t="s">
        <v>56</v>
      </c>
      <c r="C21" s="194"/>
      <c r="D21" s="194"/>
      <c r="E21" s="195"/>
      <c r="F21" s="96">
        <f>SUM(F20)</f>
        <v>6600</v>
      </c>
      <c r="G21" s="22"/>
      <c r="H21" s="22"/>
      <c r="I21" s="22"/>
      <c r="J21" s="22"/>
      <c r="K21" s="22"/>
      <c r="L21" s="22"/>
      <c r="M21" s="22"/>
      <c r="N21" s="22"/>
    </row>
    <row r="22" spans="2:15">
      <c r="B22" s="15"/>
      <c r="F22" s="97"/>
      <c r="I22" s="22"/>
      <c r="J22" s="22"/>
      <c r="K22" s="22"/>
      <c r="L22" s="22"/>
      <c r="M22" s="22"/>
      <c r="N22" s="22"/>
    </row>
    <row r="23" spans="2:15" ht="18">
      <c r="B23" s="16" t="s">
        <v>57</v>
      </c>
      <c r="F23" s="97"/>
      <c r="I23" s="22"/>
      <c r="J23" s="22"/>
      <c r="K23" s="22"/>
      <c r="L23" s="22"/>
      <c r="M23" s="22"/>
      <c r="N23" s="22"/>
    </row>
    <row r="24" spans="2:15" ht="13.35" customHeight="1">
      <c r="B24" s="18" t="s">
        <v>50</v>
      </c>
      <c r="C24" s="183" t="s">
        <v>51</v>
      </c>
      <c r="D24" s="184"/>
      <c r="E24" s="185"/>
      <c r="F24" s="14" t="s">
        <v>49</v>
      </c>
      <c r="I24" s="22"/>
      <c r="J24" s="22"/>
      <c r="K24" s="22"/>
      <c r="L24" s="22"/>
      <c r="M24" s="22"/>
      <c r="N24" s="22"/>
    </row>
    <row r="25" spans="2:15" ht="15.6" customHeight="1">
      <c r="B25" s="80" t="s">
        <v>88</v>
      </c>
      <c r="C25" s="212" t="s">
        <v>124</v>
      </c>
      <c r="D25" s="212"/>
      <c r="E25" s="212"/>
      <c r="F25" s="106">
        <f>6600-3000</f>
        <v>3600</v>
      </c>
      <c r="I25" s="22"/>
      <c r="J25" s="22"/>
      <c r="K25" s="22"/>
      <c r="L25" s="22"/>
      <c r="M25" s="22"/>
      <c r="N25" s="22"/>
    </row>
    <row r="26" spans="2:15">
      <c r="B26" s="95" t="s">
        <v>125</v>
      </c>
      <c r="C26" s="212" t="s">
        <v>81</v>
      </c>
      <c r="D26" s="212"/>
      <c r="E26" s="212"/>
      <c r="F26" s="108">
        <f>10320-4872-2000+432.12</f>
        <v>3880.12</v>
      </c>
      <c r="G26" s="22"/>
      <c r="H26" s="22"/>
      <c r="I26" s="22"/>
      <c r="J26" s="22"/>
      <c r="K26" s="22"/>
      <c r="L26" s="22"/>
      <c r="M26" s="22"/>
      <c r="N26" s="22"/>
    </row>
    <row r="27" spans="2:15" ht="30.6" customHeight="1">
      <c r="B27" s="80" t="s">
        <v>67</v>
      </c>
      <c r="C27" s="213" t="s">
        <v>68</v>
      </c>
      <c r="D27" s="213"/>
      <c r="E27" s="213"/>
      <c r="F27" s="109">
        <f>15200-4000</f>
        <v>11200</v>
      </c>
      <c r="G27" s="22"/>
      <c r="H27" s="22"/>
      <c r="I27" s="22"/>
      <c r="J27" s="22"/>
      <c r="K27" s="22"/>
      <c r="L27" s="22"/>
      <c r="M27" s="22"/>
      <c r="N27" s="22"/>
    </row>
    <row r="28" spans="2:15">
      <c r="B28" s="80" t="s">
        <v>126</v>
      </c>
      <c r="C28" s="214" t="s">
        <v>78</v>
      </c>
      <c r="D28" s="214"/>
      <c r="E28" s="214"/>
      <c r="F28" s="109" t="e">
        <f>#REF!</f>
        <v>#REF!</v>
      </c>
      <c r="G28" s="22"/>
      <c r="H28" s="22"/>
      <c r="I28" s="22"/>
      <c r="J28" s="22"/>
      <c r="K28" s="22"/>
      <c r="L28" s="22"/>
      <c r="M28" s="22"/>
      <c r="N28" s="22"/>
    </row>
    <row r="29" spans="2:15">
      <c r="B29" s="179" t="s">
        <v>52</v>
      </c>
      <c r="C29" s="215"/>
      <c r="D29" s="215"/>
      <c r="E29" s="215"/>
      <c r="F29" s="83" t="e">
        <f>SUM(F25:F28)</f>
        <v>#REF!</v>
      </c>
      <c r="G29" s="22"/>
      <c r="H29" s="22"/>
      <c r="I29" s="22"/>
      <c r="J29" s="22"/>
      <c r="K29" s="22"/>
      <c r="L29" s="22"/>
      <c r="M29" s="22"/>
      <c r="N29" s="22"/>
    </row>
    <row r="30" spans="2:15">
      <c r="I30" s="37"/>
      <c r="J30" s="37"/>
      <c r="K30" s="22"/>
      <c r="L30" s="22"/>
      <c r="M30" s="22"/>
      <c r="N30" s="22"/>
    </row>
    <row r="31" spans="2:15">
      <c r="E31" s="15"/>
      <c r="I31" s="37"/>
      <c r="J31" s="37"/>
      <c r="K31" s="22"/>
      <c r="L31" s="22"/>
      <c r="M31" s="22"/>
      <c r="N31" s="22"/>
      <c r="O31" s="22">
        <f>SUM(C31:N31)</f>
        <v>0</v>
      </c>
    </row>
    <row r="32" spans="2:15">
      <c r="I32" s="37"/>
      <c r="J32" s="37"/>
      <c r="K32" s="22"/>
      <c r="L32" s="22"/>
      <c r="M32" s="22"/>
      <c r="N32" s="22"/>
    </row>
    <row r="33" spans="1:23" ht="18">
      <c r="B33" s="10" t="s">
        <v>58</v>
      </c>
      <c r="I33" s="37"/>
      <c r="J33" s="37"/>
      <c r="K33" s="22"/>
      <c r="L33" s="22"/>
      <c r="M33" s="93"/>
      <c r="N33" s="22"/>
    </row>
    <row r="34" spans="1:23" ht="32.450000000000003" customHeight="1">
      <c r="B34" s="18" t="s">
        <v>50</v>
      </c>
      <c r="C34" s="216" t="s">
        <v>51</v>
      </c>
      <c r="D34" s="217"/>
      <c r="E34" s="218"/>
      <c r="F34" s="82" t="s">
        <v>49</v>
      </c>
      <c r="G34" s="22"/>
      <c r="H34" s="22"/>
      <c r="I34" s="22"/>
      <c r="J34" s="22"/>
      <c r="K34" s="22"/>
      <c r="L34" s="22"/>
      <c r="M34" s="22"/>
      <c r="N34" s="22"/>
    </row>
    <row r="35" spans="1:23" ht="29.45" customHeight="1">
      <c r="B35" s="80" t="s">
        <v>69</v>
      </c>
      <c r="C35" s="219" t="s">
        <v>70</v>
      </c>
      <c r="D35" s="219"/>
      <c r="E35" s="219"/>
      <c r="F35" s="104">
        <f>3000-39.5</f>
        <v>2960.5</v>
      </c>
      <c r="G35" s="92"/>
      <c r="H35" s="22"/>
      <c r="I35" s="22"/>
      <c r="J35" s="22"/>
      <c r="K35" s="22"/>
      <c r="L35" s="22"/>
      <c r="M35" s="22"/>
      <c r="N35" s="22"/>
    </row>
    <row r="36" spans="1:23">
      <c r="B36" s="90" t="s">
        <v>71</v>
      </c>
      <c r="C36" s="219" t="s">
        <v>74</v>
      </c>
      <c r="D36" s="219"/>
      <c r="E36" s="219"/>
      <c r="F36" s="105">
        <f>13100-2000-43.22</f>
        <v>11056.78</v>
      </c>
      <c r="G36" s="92"/>
      <c r="H36" s="8"/>
      <c r="I36" s="22"/>
      <c r="J36" s="22"/>
      <c r="K36" s="22"/>
      <c r="L36" s="22"/>
      <c r="M36" s="22"/>
      <c r="N36" s="22"/>
    </row>
    <row r="37" spans="1:23" ht="29.45" customHeight="1">
      <c r="B37" s="90" t="s">
        <v>72</v>
      </c>
      <c r="C37" s="219" t="s">
        <v>73</v>
      </c>
      <c r="D37" s="219"/>
      <c r="E37" s="219"/>
      <c r="F37" s="105">
        <v>8102.08</v>
      </c>
      <c r="G37" s="92"/>
      <c r="H37" s="8"/>
      <c r="I37" s="94"/>
      <c r="J37" s="22"/>
      <c r="K37" s="22"/>
      <c r="L37" s="22"/>
      <c r="M37" s="22"/>
      <c r="N37" s="22"/>
    </row>
    <row r="38" spans="1:23" ht="18" customHeight="1">
      <c r="B38" s="179" t="s">
        <v>52</v>
      </c>
      <c r="C38" s="215"/>
      <c r="D38" s="215"/>
      <c r="E38" s="215"/>
      <c r="F38" s="83">
        <f>SUM(F35:F37)</f>
        <v>22119.360000000001</v>
      </c>
      <c r="I38" s="22"/>
      <c r="J38" s="22"/>
      <c r="K38" s="22"/>
      <c r="L38" s="22"/>
      <c r="M38" s="22"/>
      <c r="N38" s="22"/>
    </row>
    <row r="39" spans="1:23">
      <c r="F39" s="94"/>
    </row>
    <row r="40" spans="1:23">
      <c r="I40" s="41"/>
      <c r="L40" s="28"/>
      <c r="M40" s="28"/>
    </row>
    <row r="41" spans="1:23" ht="15" thickBot="1">
      <c r="A41" s="46"/>
      <c r="B41" s="47"/>
      <c r="C41" s="47"/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6"/>
      <c r="P41" s="46"/>
      <c r="Q41" s="46"/>
      <c r="R41" s="46"/>
      <c r="S41" s="46"/>
      <c r="T41" s="46"/>
      <c r="U41" s="46"/>
      <c r="V41" s="46"/>
      <c r="W41" s="46"/>
    </row>
    <row r="43" spans="1:23" ht="24.6" customHeight="1">
      <c r="C43" s="220" t="s">
        <v>94</v>
      </c>
      <c r="D43" s="220"/>
      <c r="E43" s="220"/>
    </row>
    <row r="44" spans="1:23" ht="15" thickBot="1"/>
    <row r="45" spans="1:23">
      <c r="E45" s="77" t="s">
        <v>95</v>
      </c>
      <c r="F45" s="85" t="e">
        <f>F38+F29+F21+K16</f>
        <v>#REF!</v>
      </c>
      <c r="G45" s="84" t="s">
        <v>118</v>
      </c>
      <c r="H45" s="81"/>
    </row>
    <row r="46" spans="1:23">
      <c r="E46" s="78" t="s">
        <v>96</v>
      </c>
      <c r="F46" s="86">
        <v>749999.98</v>
      </c>
      <c r="G46" s="81"/>
      <c r="H46" s="81"/>
    </row>
    <row r="47" spans="1:23" ht="15" thickBot="1">
      <c r="E47" s="79" t="s">
        <v>97</v>
      </c>
      <c r="F47" s="87" t="e">
        <f>F46-F45</f>
        <v>#REF!</v>
      </c>
      <c r="G47" s="84" t="s">
        <v>119</v>
      </c>
      <c r="H47" s="81"/>
    </row>
    <row r="51" spans="4:14" ht="15" thickBot="1">
      <c r="D51" s="211" t="s">
        <v>98</v>
      </c>
      <c r="E51" s="211"/>
      <c r="F51" s="49" t="s">
        <v>99</v>
      </c>
      <c r="G51" s="49" t="s">
        <v>99</v>
      </c>
      <c r="H51" s="49" t="s">
        <v>99</v>
      </c>
      <c r="I51" s="49" t="s">
        <v>99</v>
      </c>
      <c r="J51" s="49" t="s">
        <v>99</v>
      </c>
      <c r="K51" s="49"/>
      <c r="L51" s="49"/>
      <c r="M51" s="22"/>
      <c r="N51" s="22"/>
    </row>
    <row r="52" spans="4:14">
      <c r="D52" s="223" t="s">
        <v>45</v>
      </c>
      <c r="E52" s="225" t="s">
        <v>100</v>
      </c>
      <c r="F52" s="227" t="s">
        <v>101</v>
      </c>
      <c r="G52" s="229" t="s">
        <v>102</v>
      </c>
      <c r="H52" s="229" t="s">
        <v>103</v>
      </c>
      <c r="I52" s="229" t="s">
        <v>104</v>
      </c>
      <c r="J52" s="221" t="s">
        <v>105</v>
      </c>
      <c r="K52" s="50" t="s">
        <v>106</v>
      </c>
      <c r="L52" s="22"/>
      <c r="M52" s="22"/>
      <c r="N52" s="22"/>
    </row>
    <row r="53" spans="4:14" ht="15" thickBot="1">
      <c r="D53" s="224"/>
      <c r="E53" s="226"/>
      <c r="F53" s="228"/>
      <c r="G53" s="228"/>
      <c r="H53" s="228"/>
      <c r="I53" s="228"/>
      <c r="J53" s="222"/>
      <c r="K53" s="51" t="s">
        <v>107</v>
      </c>
      <c r="L53" s="22"/>
      <c r="M53" s="22"/>
      <c r="N53" s="22"/>
    </row>
    <row r="54" spans="4:14">
      <c r="D54" s="52" t="s">
        <v>59</v>
      </c>
      <c r="E54" s="53">
        <v>1</v>
      </c>
      <c r="F54" s="54">
        <v>2351.36</v>
      </c>
      <c r="G54" s="55">
        <v>4595.84</v>
      </c>
      <c r="H54" s="56">
        <v>4488.96</v>
      </c>
      <c r="I54" s="55">
        <v>4595.84</v>
      </c>
      <c r="J54" s="55">
        <v>4595.84</v>
      </c>
      <c r="K54" s="57">
        <f>SUM(F54:J54)</f>
        <v>20627.84</v>
      </c>
      <c r="L54" s="22"/>
      <c r="M54" s="22"/>
      <c r="N54" s="22"/>
    </row>
    <row r="55" spans="4:14">
      <c r="D55" s="58" t="s">
        <v>108</v>
      </c>
      <c r="E55" s="53">
        <v>1</v>
      </c>
      <c r="F55" s="59"/>
      <c r="G55" s="60"/>
      <c r="H55" s="56">
        <v>2226</v>
      </c>
      <c r="I55" s="55">
        <v>2279</v>
      </c>
      <c r="J55" s="55">
        <v>2279</v>
      </c>
      <c r="K55" s="57">
        <f>SUM(F55:J55)</f>
        <v>6784</v>
      </c>
      <c r="L55" s="22"/>
      <c r="M55" s="22"/>
      <c r="N55" s="22"/>
    </row>
    <row r="56" spans="4:14">
      <c r="D56" s="58" t="s">
        <v>109</v>
      </c>
      <c r="E56" s="53">
        <v>1</v>
      </c>
      <c r="F56" s="59">
        <v>1767.92</v>
      </c>
      <c r="G56" s="60">
        <v>3455.48</v>
      </c>
      <c r="H56" s="56">
        <v>3375.12</v>
      </c>
      <c r="I56" s="55">
        <v>3455.48</v>
      </c>
      <c r="J56" s="55">
        <v>3375.12</v>
      </c>
      <c r="K56" s="57">
        <f>SUM(F56:J56)</f>
        <v>15429.12</v>
      </c>
      <c r="L56" s="22"/>
      <c r="M56" s="22"/>
      <c r="N56" s="22"/>
    </row>
    <row r="57" spans="4:14">
      <c r="D57" s="58" t="s">
        <v>110</v>
      </c>
      <c r="E57" s="53">
        <v>3</v>
      </c>
      <c r="F57" s="59">
        <v>1993.2</v>
      </c>
      <c r="G57" s="60">
        <v>7839.92</v>
      </c>
      <c r="H57" s="56">
        <v>8371.44</v>
      </c>
      <c r="I57" s="55">
        <v>8072.46</v>
      </c>
      <c r="J57" s="55">
        <v>8570.76</v>
      </c>
      <c r="K57" s="57">
        <f>SUM(F57:J57)</f>
        <v>34847.78</v>
      </c>
      <c r="L57" s="22"/>
      <c r="M57" s="22"/>
      <c r="N57" s="22"/>
    </row>
    <row r="58" spans="4:14">
      <c r="D58" s="58" t="s">
        <v>63</v>
      </c>
      <c r="E58" s="53">
        <v>1</v>
      </c>
      <c r="F58" s="59">
        <v>855.36</v>
      </c>
      <c r="G58" s="60">
        <v>2043.36</v>
      </c>
      <c r="H58" s="56">
        <v>1995.84</v>
      </c>
      <c r="I58" s="55">
        <v>2043.36</v>
      </c>
      <c r="J58" s="55">
        <v>2043.36</v>
      </c>
      <c r="K58" s="57">
        <f>SUM(F58:J58)</f>
        <v>8981.2800000000007</v>
      </c>
      <c r="L58" s="22"/>
      <c r="M58" s="22"/>
      <c r="N58" s="22"/>
    </row>
    <row r="59" spans="4:14" ht="15">
      <c r="D59" s="61" t="s">
        <v>111</v>
      </c>
      <c r="E59" s="53">
        <v>1</v>
      </c>
      <c r="F59" s="59"/>
      <c r="G59" s="60"/>
      <c r="H59" s="55"/>
      <c r="I59" s="55"/>
      <c r="J59" s="55"/>
      <c r="K59" s="57">
        <v>0</v>
      </c>
      <c r="L59" s="22"/>
      <c r="M59" s="22"/>
      <c r="N59" s="22"/>
    </row>
    <row r="60" spans="4:14">
      <c r="D60" s="62" t="s">
        <v>112</v>
      </c>
      <c r="E60" s="63"/>
      <c r="F60" s="64">
        <v>6967.84</v>
      </c>
      <c r="G60" s="64">
        <v>17934.599999999999</v>
      </c>
      <c r="H60" s="64">
        <v>20457.36</v>
      </c>
      <c r="I60" s="64">
        <v>20446.14</v>
      </c>
      <c r="J60" s="64">
        <v>20864.080000000002</v>
      </c>
      <c r="K60" s="64">
        <v>86670.02</v>
      </c>
      <c r="L60" s="22"/>
      <c r="M60" s="22"/>
      <c r="N60" s="22"/>
    </row>
    <row r="61" spans="4:14">
      <c r="D61" s="65"/>
      <c r="E61" s="65"/>
      <c r="F61" s="66"/>
      <c r="G61" s="66"/>
      <c r="H61" s="66"/>
      <c r="I61" s="66"/>
      <c r="J61" s="66"/>
      <c r="K61" s="66"/>
      <c r="N61" s="22"/>
    </row>
  </sheetData>
  <mergeCells count="25">
    <mergeCell ref="B15:E15"/>
    <mergeCell ref="B16:E16"/>
    <mergeCell ref="C19:E19"/>
    <mergeCell ref="C20:E20"/>
    <mergeCell ref="I52:I53"/>
    <mergeCell ref="C36:E36"/>
    <mergeCell ref="C27:E27"/>
    <mergeCell ref="C26:E26"/>
    <mergeCell ref="B21:E21"/>
    <mergeCell ref="C37:E37"/>
    <mergeCell ref="C28:E28"/>
    <mergeCell ref="B29:E29"/>
    <mergeCell ref="C35:E35"/>
    <mergeCell ref="C34:E34"/>
    <mergeCell ref="C24:E24"/>
    <mergeCell ref="C25:E25"/>
    <mergeCell ref="J52:J53"/>
    <mergeCell ref="B38:E38"/>
    <mergeCell ref="D51:E51"/>
    <mergeCell ref="D52:D53"/>
    <mergeCell ref="E52:E53"/>
    <mergeCell ref="F52:F53"/>
    <mergeCell ref="G52:G53"/>
    <mergeCell ref="H52:H53"/>
    <mergeCell ref="C43:E43"/>
  </mergeCells>
  <pageMargins left="0.45" right="0.45" top="0.5" bottom="0.5" header="0.3" footer="0.3"/>
  <pageSetup paperSize="5" scale="60" orientation="landscape" r:id="rId1"/>
  <ignoredErrors>
    <ignoredError sqref="G14 G13 G8 G9 G10 G11" formulaRange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E004-74FC-4DC3-9CB3-F8D50BB2FCFD}">
  <sheetPr codeName="Sheet6"/>
  <dimension ref="A1"/>
  <sheetViews>
    <sheetView workbookViewId="0">
      <selection activeCell="P23" sqref="P23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3318-9782-4A39-8C40-A7EC8233CACD}">
  <sheetPr codeName="Sheet7"/>
  <dimension ref="A1:B21"/>
  <sheetViews>
    <sheetView workbookViewId="0"/>
  </sheetViews>
  <sheetFormatPr defaultColWidth="9.140625" defaultRowHeight="17.25"/>
  <cols>
    <col min="1" max="1" width="22.42578125" style="5" bestFit="1" customWidth="1"/>
    <col min="2" max="2" width="67.5703125" style="5" bestFit="1" customWidth="1"/>
    <col min="3" max="16384" width="9.140625" style="5"/>
  </cols>
  <sheetData>
    <row r="1" spans="1:2">
      <c r="A1" s="6" t="s">
        <v>0</v>
      </c>
      <c r="B1" s="6" t="s">
        <v>1</v>
      </c>
    </row>
    <row r="2" spans="1:2">
      <c r="A2" s="1" t="s">
        <v>25</v>
      </c>
      <c r="B2" s="2" t="s">
        <v>2</v>
      </c>
    </row>
    <row r="3" spans="1:2">
      <c r="A3" s="1" t="s">
        <v>5</v>
      </c>
      <c r="B3" s="2" t="s">
        <v>26</v>
      </c>
    </row>
    <row r="4" spans="1:2">
      <c r="A4" s="1" t="s">
        <v>6</v>
      </c>
      <c r="B4" s="4" t="s">
        <v>27</v>
      </c>
    </row>
    <row r="5" spans="1:2">
      <c r="A5" s="1" t="s">
        <v>24</v>
      </c>
      <c r="B5" s="4" t="s">
        <v>28</v>
      </c>
    </row>
    <row r="6" spans="1:2">
      <c r="A6" s="1" t="s">
        <v>7</v>
      </c>
      <c r="B6" s="4" t="s">
        <v>29</v>
      </c>
    </row>
    <row r="7" spans="1:2">
      <c r="A7" s="1" t="s">
        <v>8</v>
      </c>
      <c r="B7" s="4" t="s">
        <v>3</v>
      </c>
    </row>
    <row r="8" spans="1:2" s="21" customFormat="1">
      <c r="A8" s="1" t="s">
        <v>9</v>
      </c>
      <c r="B8" s="4" t="s">
        <v>30</v>
      </c>
    </row>
    <row r="9" spans="1:2">
      <c r="A9" s="3" t="s">
        <v>10</v>
      </c>
      <c r="B9" s="4" t="s">
        <v>31</v>
      </c>
    </row>
    <row r="10" spans="1:2">
      <c r="A10" s="1" t="s">
        <v>11</v>
      </c>
      <c r="B10" s="4" t="s">
        <v>32</v>
      </c>
    </row>
    <row r="11" spans="1:2">
      <c r="A11" s="1" t="s">
        <v>12</v>
      </c>
      <c r="B11" s="4" t="s">
        <v>33</v>
      </c>
    </row>
    <row r="12" spans="1:2">
      <c r="A12" s="1" t="s">
        <v>13</v>
      </c>
      <c r="B12" s="4" t="s">
        <v>34</v>
      </c>
    </row>
    <row r="13" spans="1:2">
      <c r="A13" s="1" t="s">
        <v>14</v>
      </c>
      <c r="B13" s="2" t="s">
        <v>15</v>
      </c>
    </row>
    <row r="14" spans="1:2">
      <c r="A14" s="1" t="s">
        <v>16</v>
      </c>
      <c r="B14" s="4" t="s">
        <v>35</v>
      </c>
    </row>
    <row r="15" spans="1:2">
      <c r="A15" s="1" t="s">
        <v>17</v>
      </c>
      <c r="B15" s="4" t="s">
        <v>36</v>
      </c>
    </row>
    <row r="16" spans="1:2">
      <c r="A16" s="1" t="s">
        <v>18</v>
      </c>
      <c r="B16" s="4" t="s">
        <v>37</v>
      </c>
    </row>
    <row r="17" spans="1:2">
      <c r="A17" s="1" t="s">
        <v>19</v>
      </c>
      <c r="B17" s="4" t="s">
        <v>38</v>
      </c>
    </row>
    <row r="18" spans="1:2">
      <c r="A18" s="1" t="s">
        <v>20</v>
      </c>
      <c r="B18" s="4" t="s">
        <v>39</v>
      </c>
    </row>
    <row r="19" spans="1:2">
      <c r="A19" s="1" t="s">
        <v>21</v>
      </c>
      <c r="B19" s="4" t="s">
        <v>40</v>
      </c>
    </row>
    <row r="20" spans="1:2">
      <c r="A20" s="1" t="s">
        <v>22</v>
      </c>
      <c r="B20" s="4" t="s">
        <v>41</v>
      </c>
    </row>
    <row r="21" spans="1:2">
      <c r="A21" s="1" t="s">
        <v>23</v>
      </c>
      <c r="B21" s="2" t="s">
        <v>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2-Original Budget Detail </vt:lpstr>
      <vt:lpstr>EXHIBIT C | Proposed Budget</vt:lpstr>
      <vt:lpstr>4-Budget Detail-Calculation.</vt:lpstr>
      <vt:lpstr>3-Budget Detail-Calculations</vt:lpstr>
      <vt:lpstr>6-Guidance</vt:lpstr>
      <vt:lpstr>Program Coding</vt:lpstr>
      <vt:lpstr>'2-Original Budget Detail '!Print_Area</vt:lpstr>
      <vt:lpstr>'3-Budget Detail-Calculations'!Print_Area</vt:lpstr>
      <vt:lpstr>'4-Budget Detail-Calculation.'!Print_Area</vt:lpstr>
      <vt:lpstr>'EXHIBIT C | Proposed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Blanco</dc:creator>
  <cp:lastModifiedBy>Alissa Haskins</cp:lastModifiedBy>
  <cp:lastPrinted>2020-07-21T17:18:31Z</cp:lastPrinted>
  <dcterms:created xsi:type="dcterms:W3CDTF">2019-05-21T20:48:52Z</dcterms:created>
  <dcterms:modified xsi:type="dcterms:W3CDTF">2020-09-25T13:45:15Z</dcterms:modified>
</cp:coreProperties>
</file>